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490" activeTab="0"/>
  </bookViews>
  <sheets>
    <sheet name="6 dB Oct" sheetId="1" r:id="rId1"/>
    <sheet name="12 dB Oct" sheetId="2" r:id="rId2"/>
    <sheet name="18 dB Oct" sheetId="3" r:id="rId3"/>
    <sheet name="RC 6dB" sheetId="4" r:id="rId4"/>
  </sheets>
  <definedNames>
    <definedName name="Impédance_H.P">'12 dB Oct'!$C$45</definedName>
    <definedName name="Zo">'18 dB Oct'!$E$43</definedName>
    <definedName name="Zo12dB">'12 dB Oct'!$C$45</definedName>
    <definedName name="Zo6dB">'6 dB Oct'!$C$44</definedName>
    <definedName name="_xlnm.Print_Area" localSheetId="1">'12 dB Oct'!$A$1:$F$45</definedName>
    <definedName name="_xlnm.Print_Area" localSheetId="2">'18 dB Oct'!$A$1:$H$45</definedName>
    <definedName name="_xlnm.Print_Area" localSheetId="0">'6 dB Oct'!$A$1:$F$44</definedName>
    <definedName name="_xlnm.Print_Area" localSheetId="3">'RC 6dB'!$A$1:$G$33</definedName>
  </definedNames>
  <calcPr fullCalcOnLoad="1"/>
</workbook>
</file>

<file path=xl/sharedStrings.xml><?xml version="1.0" encoding="utf-8"?>
<sst xmlns="http://schemas.openxmlformats.org/spreadsheetml/2006/main" count="144" uniqueCount="83">
  <si>
    <t>C (µF)</t>
  </si>
  <si>
    <t>L (mH)</t>
  </si>
  <si>
    <t>F (Hz)</t>
  </si>
  <si>
    <t xml:space="preserve">Tableau </t>
  </si>
  <si>
    <t xml:space="preserve">de </t>
  </si>
  <si>
    <t>calcul</t>
  </si>
  <si>
    <t xml:space="preserve">pour </t>
  </si>
  <si>
    <t xml:space="preserve">impédance </t>
  </si>
  <si>
    <t>H.P de</t>
  </si>
  <si>
    <t xml:space="preserve">               L</t>
  </si>
  <si>
    <t xml:space="preserve">     C</t>
  </si>
  <si>
    <t xml:space="preserve">   Tweeter</t>
  </si>
  <si>
    <t xml:space="preserve">  Boomer</t>
  </si>
  <si>
    <t xml:space="preserve">         +</t>
  </si>
  <si>
    <t xml:space="preserve">          -</t>
  </si>
  <si>
    <t xml:space="preserve">      -</t>
  </si>
  <si>
    <t xml:space="preserve">      +</t>
  </si>
  <si>
    <t xml:space="preserve">                    +</t>
  </si>
  <si>
    <t xml:space="preserve">                    -</t>
  </si>
  <si>
    <t>Fréquence</t>
  </si>
  <si>
    <t>Votre calcul pour 12 dB / Oct. :</t>
  </si>
  <si>
    <t>Votre calcul pour 6 dB / Oct. :</t>
  </si>
  <si>
    <t xml:space="preserve">               +</t>
  </si>
  <si>
    <t xml:space="preserve">               -</t>
  </si>
  <si>
    <t xml:space="preserve">                  +</t>
  </si>
  <si>
    <t xml:space="preserve">                  -</t>
  </si>
  <si>
    <t xml:space="preserve">                C</t>
  </si>
  <si>
    <t xml:space="preserve">             C</t>
  </si>
  <si>
    <t xml:space="preserve">        L</t>
  </si>
  <si>
    <t xml:space="preserve">     L</t>
  </si>
  <si>
    <t xml:space="preserve"> Tweeter</t>
  </si>
  <si>
    <t xml:space="preserve">               Boomer</t>
  </si>
  <si>
    <t>C1 (µF)</t>
  </si>
  <si>
    <t>C2 (µF)</t>
  </si>
  <si>
    <t>C3 (µF)</t>
  </si>
  <si>
    <t>L1 (mH)</t>
  </si>
  <si>
    <t>L2 (mH)</t>
  </si>
  <si>
    <t>L3 (mH)</t>
  </si>
  <si>
    <t xml:space="preserve"> Hz</t>
  </si>
  <si>
    <t>pour une</t>
  </si>
  <si>
    <t xml:space="preserve">                   +</t>
  </si>
  <si>
    <t xml:space="preserve">                   -</t>
  </si>
  <si>
    <t xml:space="preserve">            C2</t>
  </si>
  <si>
    <t xml:space="preserve">          C3</t>
  </si>
  <si>
    <t xml:space="preserve">              L1</t>
  </si>
  <si>
    <t xml:space="preserve">                        </t>
  </si>
  <si>
    <t xml:space="preserve">  L2             +</t>
  </si>
  <si>
    <t xml:space="preserve">       C1</t>
  </si>
  <si>
    <t>ohms</t>
  </si>
  <si>
    <t>Impédance</t>
  </si>
  <si>
    <t>Ohms</t>
  </si>
  <si>
    <t>Réseau R.C  6 db/Oct</t>
  </si>
  <si>
    <t>résistance</t>
  </si>
  <si>
    <t>de</t>
  </si>
  <si>
    <t>pour un</t>
  </si>
  <si>
    <t>condensateur</t>
  </si>
  <si>
    <t>µF</t>
  </si>
  <si>
    <t>R (ohms)</t>
  </si>
  <si>
    <t>Correction</t>
  </si>
  <si>
    <t>d'après la formule  F = 1 / ( 2 . Pi . R . C )</t>
  </si>
  <si>
    <t>Condensateur</t>
  </si>
  <si>
    <t>Hertz</t>
  </si>
  <si>
    <t>Résistance</t>
  </si>
  <si>
    <t>Votre calcul pour -18 dB / Oct. :</t>
  </si>
  <si>
    <t>de calcul</t>
  </si>
  <si>
    <r>
      <t xml:space="preserve">de </t>
    </r>
    <r>
      <rPr>
        <b/>
        <sz val="12"/>
        <rFont val="Paris"/>
        <family val="2"/>
      </rPr>
      <t>C</t>
    </r>
  </si>
  <si>
    <r>
      <t xml:space="preserve">de </t>
    </r>
    <r>
      <rPr>
        <b/>
        <sz val="12"/>
        <rFont val="Paris"/>
        <family val="2"/>
      </rPr>
      <t>R</t>
    </r>
  </si>
  <si>
    <t>Impédance réelle H.P :</t>
  </si>
  <si>
    <t>Fc (Hz)</t>
  </si>
  <si>
    <t>+ (ohms) :</t>
  </si>
  <si>
    <t>FILTRE H.P  - 6 dB / Oct.</t>
  </si>
  <si>
    <t>Dans ce type de filtre,</t>
  </si>
  <si>
    <r>
      <t>Fc</t>
    </r>
    <r>
      <rPr>
        <sz val="12"/>
        <rFont val="Times New Roman"/>
        <family val="0"/>
      </rPr>
      <t xml:space="preserve"> est en début de pente,</t>
    </r>
  </si>
  <si>
    <t>à  - 3,0 dB</t>
  </si>
  <si>
    <t>FILTRE H.P  - 6 dB / Octave</t>
  </si>
  <si>
    <t>FILTRE H.P  - 12 dB / Octave</t>
  </si>
  <si>
    <t>FILTRE H.P  - 18 dB / Octave</t>
  </si>
  <si>
    <t>à  - 6,0 dB</t>
  </si>
  <si>
    <r>
      <t>Fc</t>
    </r>
    <r>
      <rPr>
        <sz val="12"/>
        <rFont val="Times New Roman"/>
        <family val="0"/>
      </rPr>
      <t xml:space="preserve"> se trouve dans la pente,</t>
    </r>
  </si>
  <si>
    <t>by JMRaudio ©0702</t>
  </si>
  <si>
    <t xml:space="preserve">  +               L3</t>
  </si>
  <si>
    <t xml:space="preserve">   +</t>
  </si>
  <si>
    <r>
      <t>Dans ce type de filtre,</t>
    </r>
    <r>
      <rPr>
        <b/>
        <sz val="12"/>
        <rFont val="Times New Roman"/>
        <family val="1"/>
      </rPr>
      <t xml:space="preserve"> Fc est </t>
    </r>
    <r>
      <rPr>
        <sz val="12"/>
        <rFont val="Times New Roman"/>
        <family val="1"/>
      </rPr>
      <t>en début de pente,</t>
    </r>
    <r>
      <rPr>
        <b/>
        <sz val="12"/>
        <rFont val="Times New Roman"/>
        <family val="1"/>
      </rPr>
      <t xml:space="preserve"> à  - 3,0 dB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</si>
</sst>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00000"/>
    <numFmt numFmtId="175" formatCode="0.000000"/>
  </numFmts>
  <fonts count="9">
    <font>
      <sz val="12"/>
      <name val="Times New Roman"/>
      <family val="0"/>
    </font>
    <font>
      <b/>
      <sz val="12"/>
      <name val="Times New Roman"/>
      <family val="1"/>
    </font>
    <font>
      <sz val="10"/>
      <name val="Small Fonts"/>
      <family val="2"/>
    </font>
    <font>
      <sz val="12"/>
      <name val="Paris"/>
      <family val="2"/>
    </font>
    <font>
      <b/>
      <sz val="18"/>
      <name val="Times New Roman"/>
      <family val="1"/>
    </font>
    <font>
      <b/>
      <sz val="12"/>
      <name val="Paris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color indexed="61"/>
      <name val="Garamond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2" fontId="0" fillId="0" borderId="1" xfId="0" applyNumberForma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5" fillId="2" borderId="1" xfId="0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4" borderId="10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175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75" fontId="0" fillId="0" borderId="19" xfId="0" applyNumberFormat="1" applyBorder="1" applyAlignment="1" applyProtection="1">
      <alignment horizontal="center"/>
      <protection/>
    </xf>
    <xf numFmtId="2" fontId="0" fillId="0" borderId="19" xfId="0" applyNumberFormat="1" applyBorder="1" applyAlignment="1" applyProtection="1">
      <alignment horizontal="center"/>
      <protection/>
    </xf>
    <xf numFmtId="2" fontId="0" fillId="0" borderId="9" xfId="0" applyNumberForma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1" fillId="3" borderId="9" xfId="0" applyFont="1" applyFill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1" fillId="5" borderId="23" xfId="0" applyFont="1" applyFill="1" applyBorder="1" applyAlignment="1" applyProtection="1">
      <alignment horizontal="center"/>
      <protection/>
    </xf>
    <xf numFmtId="2" fontId="1" fillId="5" borderId="24" xfId="0" applyNumberFormat="1" applyFont="1" applyFill="1" applyBorder="1" applyAlignment="1" applyProtection="1">
      <alignment horizontal="center"/>
      <protection/>
    </xf>
    <xf numFmtId="0" fontId="1" fillId="5" borderId="19" xfId="0" applyFont="1" applyFill="1" applyBorder="1" applyAlignment="1" applyProtection="1">
      <alignment horizontal="center"/>
      <protection/>
    </xf>
    <xf numFmtId="175" fontId="1" fillId="5" borderId="24" xfId="0" applyNumberFormat="1" applyFont="1" applyFill="1" applyBorder="1" applyAlignment="1" applyProtection="1">
      <alignment horizontal="center"/>
      <protection/>
    </xf>
    <xf numFmtId="173" fontId="1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Border="1" applyAlignment="1" applyProtection="1">
      <alignment horizontal="center"/>
      <protection/>
    </xf>
    <xf numFmtId="0" fontId="3" fillId="0" borderId="1" xfId="0" applyFont="1" applyBorder="1" applyAlignment="1" applyProtection="1" quotePrefix="1">
      <alignment horizontal="center"/>
      <protection/>
    </xf>
    <xf numFmtId="0" fontId="0" fillId="5" borderId="25" xfId="0" applyFill="1" applyBorder="1" applyAlignment="1" applyProtection="1">
      <alignment/>
      <protection/>
    </xf>
    <xf numFmtId="1" fontId="1" fillId="5" borderId="25" xfId="0" applyNumberFormat="1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/>
      <protection/>
    </xf>
    <xf numFmtId="0" fontId="5" fillId="4" borderId="2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/>
      <protection/>
    </xf>
    <xf numFmtId="174" fontId="0" fillId="6" borderId="0" xfId="0" applyNumberFormat="1" applyFill="1" applyBorder="1" applyAlignment="1" applyProtection="1">
      <alignment horizontal="center"/>
      <protection/>
    </xf>
    <xf numFmtId="0" fontId="8" fillId="6" borderId="0" xfId="0" applyFont="1" applyFill="1" applyAlignment="1" applyProtection="1">
      <alignment horizontal="center" vertical="top"/>
      <protection/>
    </xf>
    <xf numFmtId="0" fontId="1" fillId="6" borderId="0" xfId="0" applyFont="1" applyFill="1" applyBorder="1" applyAlignment="1" applyProtection="1">
      <alignment horizontal="center"/>
      <protection/>
    </xf>
    <xf numFmtId="1" fontId="0" fillId="6" borderId="0" xfId="0" applyNumberFormat="1" applyFill="1" applyBorder="1" applyAlignment="1" applyProtection="1">
      <alignment horizontal="center"/>
      <protection/>
    </xf>
    <xf numFmtId="1" fontId="0" fillId="6" borderId="25" xfId="0" applyNumberFormat="1" applyFill="1" applyBorder="1" applyAlignment="1" applyProtection="1">
      <alignment horizontal="center"/>
      <protection/>
    </xf>
    <xf numFmtId="1" fontId="0" fillId="6" borderId="26" xfId="0" applyNumberFormat="1" applyFill="1" applyBorder="1" applyAlignment="1" applyProtection="1">
      <alignment horizontal="center"/>
      <protection/>
    </xf>
    <xf numFmtId="1" fontId="0" fillId="6" borderId="27" xfId="0" applyNumberFormat="1" applyFill="1" applyBorder="1" applyAlignment="1" applyProtection="1">
      <alignment horizontal="center"/>
      <protection/>
    </xf>
    <xf numFmtId="0" fontId="0" fillId="6" borderId="0" xfId="0" applyFill="1" applyBorder="1" applyAlignment="1" applyProtection="1">
      <alignment/>
      <protection/>
    </xf>
    <xf numFmtId="1" fontId="1" fillId="6" borderId="0" xfId="0" applyNumberFormat="1" applyFont="1" applyFill="1" applyBorder="1" applyAlignment="1" applyProtection="1">
      <alignment horizontal="center"/>
      <protection/>
    </xf>
    <xf numFmtId="0" fontId="8" fillId="6" borderId="0" xfId="0" applyFont="1" applyFill="1" applyAlignment="1" applyProtection="1">
      <alignment/>
      <protection/>
    </xf>
    <xf numFmtId="0" fontId="0" fillId="6" borderId="27" xfId="0" applyFill="1" applyBorder="1" applyAlignment="1" applyProtection="1">
      <alignment/>
      <protection/>
    </xf>
    <xf numFmtId="0" fontId="0" fillId="6" borderId="25" xfId="0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6" xfId="0" applyFill="1" applyBorder="1" applyAlignment="1" applyProtection="1">
      <alignment/>
      <protection/>
    </xf>
    <xf numFmtId="0" fontId="0" fillId="6" borderId="10" xfId="0" applyFill="1" applyBorder="1" applyAlignment="1" applyProtection="1">
      <alignment/>
      <protection/>
    </xf>
    <xf numFmtId="0" fontId="0" fillId="6" borderId="26" xfId="0" applyFill="1" applyBorder="1" applyAlignment="1" applyProtection="1">
      <alignment/>
      <protection/>
    </xf>
    <xf numFmtId="0" fontId="0" fillId="6" borderId="7" xfId="0" applyFill="1" applyBorder="1" applyAlignment="1" applyProtection="1">
      <alignment/>
      <protection/>
    </xf>
    <xf numFmtId="0" fontId="5" fillId="6" borderId="3" xfId="0" applyFont="1" applyFill="1" applyBorder="1" applyAlignment="1" applyProtection="1">
      <alignment horizontal="right"/>
      <protection/>
    </xf>
    <xf numFmtId="172" fontId="1" fillId="6" borderId="28" xfId="0" applyNumberFormat="1" applyFont="1" applyFill="1" applyBorder="1" applyAlignment="1" applyProtection="1">
      <alignment horizontal="center"/>
      <protection/>
    </xf>
    <xf numFmtId="2" fontId="1" fillId="6" borderId="28" xfId="0" applyNumberFormat="1" applyFont="1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4" fillId="5" borderId="0" xfId="0" applyFont="1" applyFill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1" fillId="5" borderId="25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3" borderId="25" xfId="0" applyFont="1" applyFill="1" applyBorder="1" applyAlignment="1" applyProtection="1">
      <alignment horizontal="center"/>
      <protection/>
    </xf>
    <xf numFmtId="0" fontId="1" fillId="3" borderId="26" xfId="0" applyFont="1" applyFill="1" applyBorder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0" fontId="4" fillId="7" borderId="0" xfId="0" applyFont="1" applyFill="1" applyAlignment="1" applyProtection="1">
      <alignment horizontal="center"/>
      <protection/>
    </xf>
    <xf numFmtId="0" fontId="1" fillId="7" borderId="3" xfId="0" applyFont="1" applyFill="1" applyBorder="1" applyAlignment="1" applyProtection="1">
      <alignment horizontal="center"/>
      <protection/>
    </xf>
    <xf numFmtId="0" fontId="1" fillId="7" borderId="29" xfId="0" applyFont="1" applyFill="1" applyBorder="1" applyAlignment="1" applyProtection="1">
      <alignment horizontal="center"/>
      <protection/>
    </xf>
    <xf numFmtId="0" fontId="1" fillId="7" borderId="28" xfId="0" applyFont="1" applyFill="1" applyBorder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/>
      <protection/>
    </xf>
    <xf numFmtId="1" fontId="0" fillId="6" borderId="0" xfId="0" applyNumberFormat="1" applyFont="1" applyFill="1" applyBorder="1" applyAlignment="1" applyProtection="1">
      <alignment horizontal="center"/>
      <protection/>
    </xf>
    <xf numFmtId="1" fontId="1" fillId="6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30</xdr:row>
      <xdr:rowOff>123825</xdr:rowOff>
    </xdr:from>
    <xdr:to>
      <xdr:col>1</xdr:col>
      <xdr:colOff>733425</xdr:colOff>
      <xdr:row>31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457325" y="6210300"/>
          <a:ext cx="114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36</xdr:row>
      <xdr:rowOff>171450</xdr:rowOff>
    </xdr:from>
    <xdr:to>
      <xdr:col>1</xdr:col>
      <xdr:colOff>638175</xdr:colOff>
      <xdr:row>38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304925" y="7458075"/>
          <a:ext cx="1714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36</xdr:row>
      <xdr:rowOff>0</xdr:rowOff>
    </xdr:from>
    <xdr:to>
      <xdr:col>1</xdr:col>
      <xdr:colOff>828675</xdr:colOff>
      <xdr:row>37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476375" y="7286625"/>
          <a:ext cx="190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38</xdr:row>
      <xdr:rowOff>190500</xdr:rowOff>
    </xdr:to>
    <xdr:sp>
      <xdr:nvSpPr>
        <xdr:cNvPr id="4" name="Line 5"/>
        <xdr:cNvSpPr>
          <a:spLocks/>
        </xdr:cNvSpPr>
      </xdr:nvSpPr>
      <xdr:spPr>
        <a:xfrm>
          <a:off x="1676400" y="72866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5" name="Line 9"/>
        <xdr:cNvSpPr>
          <a:spLocks/>
        </xdr:cNvSpPr>
      </xdr:nvSpPr>
      <xdr:spPr>
        <a:xfrm flipH="1" flipV="1">
          <a:off x="1476375" y="7686675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733425</xdr:colOff>
      <xdr:row>31</xdr:row>
      <xdr:rowOff>76200</xdr:rowOff>
    </xdr:from>
    <xdr:to>
      <xdr:col>1</xdr:col>
      <xdr:colOff>828675</xdr:colOff>
      <xdr:row>32</xdr:row>
      <xdr:rowOff>0</xdr:rowOff>
    </xdr:to>
    <xdr:sp>
      <xdr:nvSpPr>
        <xdr:cNvPr id="6" name="Line 10"/>
        <xdr:cNvSpPr>
          <a:spLocks/>
        </xdr:cNvSpPr>
      </xdr:nvSpPr>
      <xdr:spPr>
        <a:xfrm flipH="1" flipV="1">
          <a:off x="1571625" y="6362700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733425</xdr:colOff>
      <xdr:row>30</xdr:row>
      <xdr:rowOff>9525</xdr:rowOff>
    </xdr:from>
    <xdr:to>
      <xdr:col>1</xdr:col>
      <xdr:colOff>828675</xdr:colOff>
      <xdr:row>30</xdr:row>
      <xdr:rowOff>123825</xdr:rowOff>
    </xdr:to>
    <xdr:sp>
      <xdr:nvSpPr>
        <xdr:cNvPr id="7" name="Line 11"/>
        <xdr:cNvSpPr>
          <a:spLocks/>
        </xdr:cNvSpPr>
      </xdr:nvSpPr>
      <xdr:spPr>
        <a:xfrm flipH="1">
          <a:off x="1571625" y="6096000"/>
          <a:ext cx="952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32</xdr:row>
      <xdr:rowOff>9525</xdr:rowOff>
    </xdr:to>
    <xdr:sp>
      <xdr:nvSpPr>
        <xdr:cNvPr id="8" name="Line 13"/>
        <xdr:cNvSpPr>
          <a:spLocks/>
        </xdr:cNvSpPr>
      </xdr:nvSpPr>
      <xdr:spPr>
        <a:xfrm flipV="1">
          <a:off x="1676400" y="60864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666750</xdr:colOff>
      <xdr:row>29</xdr:row>
      <xdr:rowOff>9525</xdr:rowOff>
    </xdr:from>
    <xdr:to>
      <xdr:col>1</xdr:col>
      <xdr:colOff>666750</xdr:colOff>
      <xdr:row>30</xdr:row>
      <xdr:rowOff>123825</xdr:rowOff>
    </xdr:to>
    <xdr:sp>
      <xdr:nvSpPr>
        <xdr:cNvPr id="9" name="Line 14"/>
        <xdr:cNvSpPr>
          <a:spLocks/>
        </xdr:cNvSpPr>
      </xdr:nvSpPr>
      <xdr:spPr>
        <a:xfrm flipV="1">
          <a:off x="1504950" y="58959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342900</xdr:colOff>
      <xdr:row>29</xdr:row>
      <xdr:rowOff>9525</xdr:rowOff>
    </xdr:from>
    <xdr:to>
      <xdr:col>1</xdr:col>
      <xdr:colOff>666750</xdr:colOff>
      <xdr:row>29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1181100" y="5895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342900</xdr:colOff>
      <xdr:row>28</xdr:row>
      <xdr:rowOff>76200</xdr:rowOff>
    </xdr:from>
    <xdr:to>
      <xdr:col>1</xdr:col>
      <xdr:colOff>342900</xdr:colOff>
      <xdr:row>29</xdr:row>
      <xdr:rowOff>123825</xdr:rowOff>
    </xdr:to>
    <xdr:sp>
      <xdr:nvSpPr>
        <xdr:cNvPr id="11" name="Line 16"/>
        <xdr:cNvSpPr>
          <a:spLocks/>
        </xdr:cNvSpPr>
      </xdr:nvSpPr>
      <xdr:spPr>
        <a:xfrm>
          <a:off x="1181100" y="5762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266700</xdr:colOff>
      <xdr:row>28</xdr:row>
      <xdr:rowOff>76200</xdr:rowOff>
    </xdr:from>
    <xdr:to>
      <xdr:col>1</xdr:col>
      <xdr:colOff>266700</xdr:colOff>
      <xdr:row>29</xdr:row>
      <xdr:rowOff>123825</xdr:rowOff>
    </xdr:to>
    <xdr:sp>
      <xdr:nvSpPr>
        <xdr:cNvPr id="12" name="Line 17"/>
        <xdr:cNvSpPr>
          <a:spLocks/>
        </xdr:cNvSpPr>
      </xdr:nvSpPr>
      <xdr:spPr>
        <a:xfrm>
          <a:off x="1104900" y="5762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9525</xdr:rowOff>
    </xdr:from>
    <xdr:to>
      <xdr:col>1</xdr:col>
      <xdr:colOff>542925</xdr:colOff>
      <xdr:row>42</xdr:row>
      <xdr:rowOff>9525</xdr:rowOff>
    </xdr:to>
    <xdr:sp>
      <xdr:nvSpPr>
        <xdr:cNvPr id="13" name="Line 19"/>
        <xdr:cNvSpPr>
          <a:spLocks/>
        </xdr:cNvSpPr>
      </xdr:nvSpPr>
      <xdr:spPr>
        <a:xfrm>
          <a:off x="1381125" y="76962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666750</xdr:colOff>
      <xdr:row>31</xdr:row>
      <xdr:rowOff>66675</xdr:rowOff>
    </xdr:from>
    <xdr:to>
      <xdr:col>1</xdr:col>
      <xdr:colOff>666750</xdr:colOff>
      <xdr:row>33</xdr:row>
      <xdr:rowOff>19050</xdr:rowOff>
    </xdr:to>
    <xdr:sp>
      <xdr:nvSpPr>
        <xdr:cNvPr id="14" name="Line 20"/>
        <xdr:cNvSpPr>
          <a:spLocks/>
        </xdr:cNvSpPr>
      </xdr:nvSpPr>
      <xdr:spPr>
        <a:xfrm>
          <a:off x="1504950" y="63531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666750</xdr:colOff>
      <xdr:row>33</xdr:row>
      <xdr:rowOff>19050</xdr:rowOff>
    </xdr:from>
    <xdr:to>
      <xdr:col>2</xdr:col>
      <xdr:colOff>657225</xdr:colOff>
      <xdr:row>33</xdr:row>
      <xdr:rowOff>19050</xdr:rowOff>
    </xdr:to>
    <xdr:sp>
      <xdr:nvSpPr>
        <xdr:cNvPr id="15" name="Line 21"/>
        <xdr:cNvSpPr>
          <a:spLocks/>
        </xdr:cNvSpPr>
      </xdr:nvSpPr>
      <xdr:spPr>
        <a:xfrm>
          <a:off x="1504950" y="67056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657225</xdr:colOff>
      <xdr:row>33</xdr:row>
      <xdr:rowOff>19050</xdr:rowOff>
    </xdr:from>
    <xdr:to>
      <xdr:col>2</xdr:col>
      <xdr:colOff>657225</xdr:colOff>
      <xdr:row>42</xdr:row>
      <xdr:rowOff>9525</xdr:rowOff>
    </xdr:to>
    <xdr:sp>
      <xdr:nvSpPr>
        <xdr:cNvPr id="16" name="Line 22"/>
        <xdr:cNvSpPr>
          <a:spLocks/>
        </xdr:cNvSpPr>
      </xdr:nvSpPr>
      <xdr:spPr>
        <a:xfrm>
          <a:off x="2333625" y="670560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361950</xdr:colOff>
      <xdr:row>42</xdr:row>
      <xdr:rowOff>9525</xdr:rowOff>
    </xdr:from>
    <xdr:to>
      <xdr:col>2</xdr:col>
      <xdr:colOff>657225</xdr:colOff>
      <xdr:row>42</xdr:row>
      <xdr:rowOff>9525</xdr:rowOff>
    </xdr:to>
    <xdr:sp>
      <xdr:nvSpPr>
        <xdr:cNvPr id="17" name="Line 23"/>
        <xdr:cNvSpPr>
          <a:spLocks/>
        </xdr:cNvSpPr>
      </xdr:nvSpPr>
      <xdr:spPr>
        <a:xfrm>
          <a:off x="361950" y="8496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828675</xdr:colOff>
      <xdr:row>29</xdr:row>
      <xdr:rowOff>0</xdr:rowOff>
    </xdr:from>
    <xdr:to>
      <xdr:col>1</xdr:col>
      <xdr:colOff>266700</xdr:colOff>
      <xdr:row>29</xdr:row>
      <xdr:rowOff>0</xdr:rowOff>
    </xdr:to>
    <xdr:sp>
      <xdr:nvSpPr>
        <xdr:cNvPr id="18" name="Line 26"/>
        <xdr:cNvSpPr>
          <a:spLocks/>
        </xdr:cNvSpPr>
      </xdr:nvSpPr>
      <xdr:spPr>
        <a:xfrm flipH="1">
          <a:off x="828675" y="5886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828675</xdr:colOff>
      <xdr:row>29</xdr:row>
      <xdr:rowOff>0</xdr:rowOff>
    </xdr:from>
    <xdr:to>
      <xdr:col>0</xdr:col>
      <xdr:colOff>828675</xdr:colOff>
      <xdr:row>32</xdr:row>
      <xdr:rowOff>180975</xdr:rowOff>
    </xdr:to>
    <xdr:sp>
      <xdr:nvSpPr>
        <xdr:cNvPr id="19" name="Line 27"/>
        <xdr:cNvSpPr>
          <a:spLocks/>
        </xdr:cNvSpPr>
      </xdr:nvSpPr>
      <xdr:spPr>
        <a:xfrm>
          <a:off x="828675" y="5886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752475</xdr:colOff>
      <xdr:row>32</xdr:row>
      <xdr:rowOff>190500</xdr:rowOff>
    </xdr:from>
    <xdr:to>
      <xdr:col>1</xdr:col>
      <xdr:colOff>57150</xdr:colOff>
      <xdr:row>33</xdr:row>
      <xdr:rowOff>142875</xdr:rowOff>
    </xdr:to>
    <xdr:sp>
      <xdr:nvSpPr>
        <xdr:cNvPr id="20" name="Oval 31"/>
        <xdr:cNvSpPr>
          <a:spLocks/>
        </xdr:cNvSpPr>
      </xdr:nvSpPr>
      <xdr:spPr>
        <a:xfrm>
          <a:off x="752475" y="66770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752475</xdr:colOff>
      <xdr:row>33</xdr:row>
      <xdr:rowOff>57150</xdr:rowOff>
    </xdr:from>
    <xdr:to>
      <xdr:col>1</xdr:col>
      <xdr:colOff>57150</xdr:colOff>
      <xdr:row>34</xdr:row>
      <xdr:rowOff>9525</xdr:rowOff>
    </xdr:to>
    <xdr:sp>
      <xdr:nvSpPr>
        <xdr:cNvPr id="21" name="Oval 38"/>
        <xdr:cNvSpPr>
          <a:spLocks/>
        </xdr:cNvSpPr>
      </xdr:nvSpPr>
      <xdr:spPr>
        <a:xfrm>
          <a:off x="752475" y="67437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123825</xdr:rowOff>
    </xdr:from>
    <xdr:to>
      <xdr:col>1</xdr:col>
      <xdr:colOff>0</xdr:colOff>
      <xdr:row>36</xdr:row>
      <xdr:rowOff>0</xdr:rowOff>
    </xdr:to>
    <xdr:sp>
      <xdr:nvSpPr>
        <xdr:cNvPr id="22" name="Line 40"/>
        <xdr:cNvSpPr>
          <a:spLocks/>
        </xdr:cNvSpPr>
      </xdr:nvSpPr>
      <xdr:spPr>
        <a:xfrm>
          <a:off x="838200" y="7210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9525</xdr:rowOff>
    </xdr:from>
    <xdr:to>
      <xdr:col>1</xdr:col>
      <xdr:colOff>523875</xdr:colOff>
      <xdr:row>36</xdr:row>
      <xdr:rowOff>9525</xdr:rowOff>
    </xdr:to>
    <xdr:sp>
      <xdr:nvSpPr>
        <xdr:cNvPr id="23" name="Line 41"/>
        <xdr:cNvSpPr>
          <a:spLocks/>
        </xdr:cNvSpPr>
      </xdr:nvSpPr>
      <xdr:spPr>
        <a:xfrm>
          <a:off x="838200" y="72961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9525</xdr:rowOff>
    </xdr:from>
    <xdr:to>
      <xdr:col>1</xdr:col>
      <xdr:colOff>523875</xdr:colOff>
      <xdr:row>36</xdr:row>
      <xdr:rowOff>171450</xdr:rowOff>
    </xdr:to>
    <xdr:sp>
      <xdr:nvSpPr>
        <xdr:cNvPr id="24" name="Line 42"/>
        <xdr:cNvSpPr>
          <a:spLocks/>
        </xdr:cNvSpPr>
      </xdr:nvSpPr>
      <xdr:spPr>
        <a:xfrm>
          <a:off x="1362075" y="7296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314325</xdr:colOff>
      <xdr:row>32</xdr:row>
      <xdr:rowOff>9525</xdr:rowOff>
    </xdr:from>
    <xdr:to>
      <xdr:col>0</xdr:col>
      <xdr:colOff>828675</xdr:colOff>
      <xdr:row>32</xdr:row>
      <xdr:rowOff>9525</xdr:rowOff>
    </xdr:to>
    <xdr:sp>
      <xdr:nvSpPr>
        <xdr:cNvPr id="25" name="Line 43"/>
        <xdr:cNvSpPr>
          <a:spLocks/>
        </xdr:cNvSpPr>
      </xdr:nvSpPr>
      <xdr:spPr>
        <a:xfrm>
          <a:off x="314325" y="6496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295275</xdr:colOff>
      <xdr:row>41</xdr:row>
      <xdr:rowOff>171450</xdr:rowOff>
    </xdr:from>
    <xdr:to>
      <xdr:col>0</xdr:col>
      <xdr:colOff>371475</xdr:colOff>
      <xdr:row>42</xdr:row>
      <xdr:rowOff>47625</xdr:rowOff>
    </xdr:to>
    <xdr:sp>
      <xdr:nvSpPr>
        <xdr:cNvPr id="26" name="Oval 55"/>
        <xdr:cNvSpPr>
          <a:spLocks/>
        </xdr:cNvSpPr>
      </xdr:nvSpPr>
      <xdr:spPr>
        <a:xfrm>
          <a:off x="295275" y="84582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31</xdr:row>
      <xdr:rowOff>171450</xdr:rowOff>
    </xdr:from>
    <xdr:to>
      <xdr:col>0</xdr:col>
      <xdr:colOff>333375</xdr:colOff>
      <xdr:row>32</xdr:row>
      <xdr:rowOff>47625</xdr:rowOff>
    </xdr:to>
    <xdr:sp>
      <xdr:nvSpPr>
        <xdr:cNvPr id="27" name="Oval 56"/>
        <xdr:cNvSpPr>
          <a:spLocks/>
        </xdr:cNvSpPr>
      </xdr:nvSpPr>
      <xdr:spPr>
        <a:xfrm>
          <a:off x="257175" y="6457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762000</xdr:colOff>
      <xdr:row>34</xdr:row>
      <xdr:rowOff>171450</xdr:rowOff>
    </xdr:from>
    <xdr:to>
      <xdr:col>1</xdr:col>
      <xdr:colOff>66675</xdr:colOff>
      <xdr:row>35</xdr:row>
      <xdr:rowOff>123825</xdr:rowOff>
    </xdr:to>
    <xdr:sp>
      <xdr:nvSpPr>
        <xdr:cNvPr id="28" name="Oval 57"/>
        <xdr:cNvSpPr>
          <a:spLocks/>
        </xdr:cNvSpPr>
      </xdr:nvSpPr>
      <xdr:spPr>
        <a:xfrm>
          <a:off x="762000" y="70580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762000</xdr:colOff>
      <xdr:row>34</xdr:row>
      <xdr:rowOff>95250</xdr:rowOff>
    </xdr:from>
    <xdr:to>
      <xdr:col>1</xdr:col>
      <xdr:colOff>66675</xdr:colOff>
      <xdr:row>35</xdr:row>
      <xdr:rowOff>47625</xdr:rowOff>
    </xdr:to>
    <xdr:sp>
      <xdr:nvSpPr>
        <xdr:cNvPr id="29" name="Oval 58"/>
        <xdr:cNvSpPr>
          <a:spLocks/>
        </xdr:cNvSpPr>
      </xdr:nvSpPr>
      <xdr:spPr>
        <a:xfrm>
          <a:off x="762000" y="69818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752475</xdr:colOff>
      <xdr:row>33</xdr:row>
      <xdr:rowOff>123825</xdr:rowOff>
    </xdr:from>
    <xdr:to>
      <xdr:col>1</xdr:col>
      <xdr:colOff>57150</xdr:colOff>
      <xdr:row>34</xdr:row>
      <xdr:rowOff>76200</xdr:rowOff>
    </xdr:to>
    <xdr:sp>
      <xdr:nvSpPr>
        <xdr:cNvPr id="30" name="Oval 59"/>
        <xdr:cNvSpPr>
          <a:spLocks/>
        </xdr:cNvSpPr>
      </xdr:nvSpPr>
      <xdr:spPr>
        <a:xfrm>
          <a:off x="752475" y="68103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752475</xdr:colOff>
      <xdr:row>34</xdr:row>
      <xdr:rowOff>9525</xdr:rowOff>
    </xdr:from>
    <xdr:to>
      <xdr:col>1</xdr:col>
      <xdr:colOff>57150</xdr:colOff>
      <xdr:row>34</xdr:row>
      <xdr:rowOff>161925</xdr:rowOff>
    </xdr:to>
    <xdr:sp>
      <xdr:nvSpPr>
        <xdr:cNvPr id="31" name="Oval 60"/>
        <xdr:cNvSpPr>
          <a:spLocks/>
        </xdr:cNvSpPr>
      </xdr:nvSpPr>
      <xdr:spPr>
        <a:xfrm>
          <a:off x="752475" y="68961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42</xdr:row>
      <xdr:rowOff>190500</xdr:rowOff>
    </xdr:from>
    <xdr:to>
      <xdr:col>2</xdr:col>
      <xdr:colOff>361950</xdr:colOff>
      <xdr:row>42</xdr:row>
      <xdr:rowOff>190500</xdr:rowOff>
    </xdr:to>
    <xdr:sp>
      <xdr:nvSpPr>
        <xdr:cNvPr id="1" name="Line 4"/>
        <xdr:cNvSpPr>
          <a:spLocks/>
        </xdr:cNvSpPr>
      </xdr:nvSpPr>
      <xdr:spPr>
        <a:xfrm>
          <a:off x="390525" y="86772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190500</xdr:rowOff>
    </xdr:from>
    <xdr:to>
      <xdr:col>2</xdr:col>
      <xdr:colOff>0</xdr:colOff>
      <xdr:row>39</xdr:row>
      <xdr:rowOff>0</xdr:rowOff>
    </xdr:to>
    <xdr:sp>
      <xdr:nvSpPr>
        <xdr:cNvPr id="2" name="Line 5"/>
        <xdr:cNvSpPr>
          <a:spLocks/>
        </xdr:cNvSpPr>
      </xdr:nvSpPr>
      <xdr:spPr>
        <a:xfrm>
          <a:off x="1676400" y="72771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409575</xdr:colOff>
      <xdr:row>37</xdr:row>
      <xdr:rowOff>0</xdr:rowOff>
    </xdr:from>
    <xdr:to>
      <xdr:col>1</xdr:col>
      <xdr:colOff>552450</xdr:colOff>
      <xdr:row>38</xdr:row>
      <xdr:rowOff>0</xdr:rowOff>
    </xdr:to>
    <xdr:sp>
      <xdr:nvSpPr>
        <xdr:cNvPr id="3" name="Rectangle 7"/>
        <xdr:cNvSpPr>
          <a:spLocks/>
        </xdr:cNvSpPr>
      </xdr:nvSpPr>
      <xdr:spPr>
        <a:xfrm>
          <a:off x="1247775" y="748665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552450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1390650" y="7286625"/>
          <a:ext cx="285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552450</xdr:colOff>
      <xdr:row>38</xdr:row>
      <xdr:rowOff>0</xdr:rowOff>
    </xdr:from>
    <xdr:to>
      <xdr:col>2</xdr:col>
      <xdr:colOff>0</xdr:colOff>
      <xdr:row>39</xdr:row>
      <xdr:rowOff>9525</xdr:rowOff>
    </xdr:to>
    <xdr:sp>
      <xdr:nvSpPr>
        <xdr:cNvPr id="5" name="Line 9"/>
        <xdr:cNvSpPr>
          <a:spLocks/>
        </xdr:cNvSpPr>
      </xdr:nvSpPr>
      <xdr:spPr>
        <a:xfrm>
          <a:off x="1390650" y="7686675"/>
          <a:ext cx="2857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9525</xdr:colOff>
      <xdr:row>33</xdr:row>
      <xdr:rowOff>0</xdr:rowOff>
    </xdr:to>
    <xdr:sp>
      <xdr:nvSpPr>
        <xdr:cNvPr id="6" name="Line 10"/>
        <xdr:cNvSpPr>
          <a:spLocks/>
        </xdr:cNvSpPr>
      </xdr:nvSpPr>
      <xdr:spPr>
        <a:xfrm>
          <a:off x="1685925" y="62865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533400</xdr:colOff>
      <xdr:row>31</xdr:row>
      <xdr:rowOff>104775</xdr:rowOff>
    </xdr:from>
    <xdr:to>
      <xdr:col>1</xdr:col>
      <xdr:colOff>638175</xdr:colOff>
      <xdr:row>32</xdr:row>
      <xdr:rowOff>85725</xdr:rowOff>
    </xdr:to>
    <xdr:sp>
      <xdr:nvSpPr>
        <xdr:cNvPr id="7" name="Rectangle 11"/>
        <xdr:cNvSpPr>
          <a:spLocks/>
        </xdr:cNvSpPr>
      </xdr:nvSpPr>
      <xdr:spPr>
        <a:xfrm>
          <a:off x="1371600" y="6391275"/>
          <a:ext cx="104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647700</xdr:colOff>
      <xdr:row>31</xdr:row>
      <xdr:rowOff>9525</xdr:rowOff>
    </xdr:from>
    <xdr:to>
      <xdr:col>2</xdr:col>
      <xdr:colOff>0</xdr:colOff>
      <xdr:row>31</xdr:row>
      <xdr:rowOff>104775</xdr:rowOff>
    </xdr:to>
    <xdr:sp>
      <xdr:nvSpPr>
        <xdr:cNvPr id="8" name="Line 12"/>
        <xdr:cNvSpPr>
          <a:spLocks/>
        </xdr:cNvSpPr>
      </xdr:nvSpPr>
      <xdr:spPr>
        <a:xfrm flipV="1">
          <a:off x="1485900" y="62960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32</xdr:row>
      <xdr:rowOff>76200</xdr:rowOff>
    </xdr:from>
    <xdr:to>
      <xdr:col>2</xdr:col>
      <xdr:colOff>9525</xdr:colOff>
      <xdr:row>33</xdr:row>
      <xdr:rowOff>9525</xdr:rowOff>
    </xdr:to>
    <xdr:sp>
      <xdr:nvSpPr>
        <xdr:cNvPr id="9" name="Line 13"/>
        <xdr:cNvSpPr>
          <a:spLocks/>
        </xdr:cNvSpPr>
      </xdr:nvSpPr>
      <xdr:spPr>
        <a:xfrm>
          <a:off x="1476375" y="6562725"/>
          <a:ext cx="2095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29</xdr:row>
      <xdr:rowOff>0</xdr:rowOff>
    </xdr:from>
    <xdr:to>
      <xdr:col>1</xdr:col>
      <xdr:colOff>581025</xdr:colOff>
      <xdr:row>31</xdr:row>
      <xdr:rowOff>104775</xdr:rowOff>
    </xdr:to>
    <xdr:sp>
      <xdr:nvSpPr>
        <xdr:cNvPr id="10" name="Line 14"/>
        <xdr:cNvSpPr>
          <a:spLocks/>
        </xdr:cNvSpPr>
      </xdr:nvSpPr>
      <xdr:spPr>
        <a:xfrm flipV="1">
          <a:off x="1419225" y="58864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714375</xdr:colOff>
      <xdr:row>28</xdr:row>
      <xdr:rowOff>123825</xdr:rowOff>
    </xdr:from>
    <xdr:to>
      <xdr:col>0</xdr:col>
      <xdr:colOff>714375</xdr:colOff>
      <xdr:row>29</xdr:row>
      <xdr:rowOff>76200</xdr:rowOff>
    </xdr:to>
    <xdr:sp>
      <xdr:nvSpPr>
        <xdr:cNvPr id="11" name="Line 15"/>
        <xdr:cNvSpPr>
          <a:spLocks/>
        </xdr:cNvSpPr>
      </xdr:nvSpPr>
      <xdr:spPr>
        <a:xfrm>
          <a:off x="714375" y="5810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771525</xdr:colOff>
      <xdr:row>28</xdr:row>
      <xdr:rowOff>123825</xdr:rowOff>
    </xdr:from>
    <xdr:to>
      <xdr:col>0</xdr:col>
      <xdr:colOff>771525</xdr:colOff>
      <xdr:row>29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771525" y="5810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771525</xdr:colOff>
      <xdr:row>29</xdr:row>
      <xdr:rowOff>0</xdr:rowOff>
    </xdr:from>
    <xdr:to>
      <xdr:col>1</xdr:col>
      <xdr:colOff>581025</xdr:colOff>
      <xdr:row>29</xdr:row>
      <xdr:rowOff>0</xdr:rowOff>
    </xdr:to>
    <xdr:sp>
      <xdr:nvSpPr>
        <xdr:cNvPr id="13" name="Line 17"/>
        <xdr:cNvSpPr>
          <a:spLocks/>
        </xdr:cNvSpPr>
      </xdr:nvSpPr>
      <xdr:spPr>
        <a:xfrm>
          <a:off x="771525" y="5886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29</xdr:row>
      <xdr:rowOff>0</xdr:rowOff>
    </xdr:from>
    <xdr:to>
      <xdr:col>0</xdr:col>
      <xdr:colOff>714375</xdr:colOff>
      <xdr:row>29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466725" y="58864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485775</xdr:colOff>
      <xdr:row>38</xdr:row>
      <xdr:rowOff>9525</xdr:rowOff>
    </xdr:from>
    <xdr:to>
      <xdr:col>1</xdr:col>
      <xdr:colOff>485775</xdr:colOff>
      <xdr:row>42</xdr:row>
      <xdr:rowOff>190500</xdr:rowOff>
    </xdr:to>
    <xdr:sp>
      <xdr:nvSpPr>
        <xdr:cNvPr id="15" name="Line 19"/>
        <xdr:cNvSpPr>
          <a:spLocks/>
        </xdr:cNvSpPr>
      </xdr:nvSpPr>
      <xdr:spPr>
        <a:xfrm>
          <a:off x="1323975" y="76962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32</xdr:row>
      <xdr:rowOff>85725</xdr:rowOff>
    </xdr:from>
    <xdr:to>
      <xdr:col>1</xdr:col>
      <xdr:colOff>581025</xdr:colOff>
      <xdr:row>34</xdr:row>
      <xdr:rowOff>0</xdr:rowOff>
    </xdr:to>
    <xdr:sp>
      <xdr:nvSpPr>
        <xdr:cNvPr id="16" name="Line 20"/>
        <xdr:cNvSpPr>
          <a:spLocks/>
        </xdr:cNvSpPr>
      </xdr:nvSpPr>
      <xdr:spPr>
        <a:xfrm>
          <a:off x="1419225" y="6572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34</xdr:row>
      <xdr:rowOff>0</xdr:rowOff>
    </xdr:from>
    <xdr:to>
      <xdr:col>2</xdr:col>
      <xdr:colOff>361950</xdr:colOff>
      <xdr:row>34</xdr:row>
      <xdr:rowOff>0</xdr:rowOff>
    </xdr:to>
    <xdr:sp>
      <xdr:nvSpPr>
        <xdr:cNvPr id="17" name="Line 21"/>
        <xdr:cNvSpPr>
          <a:spLocks/>
        </xdr:cNvSpPr>
      </xdr:nvSpPr>
      <xdr:spPr>
        <a:xfrm>
          <a:off x="1028700" y="68865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361950</xdr:colOff>
      <xdr:row>34</xdr:row>
      <xdr:rowOff>0</xdr:rowOff>
    </xdr:from>
    <xdr:to>
      <xdr:col>2</xdr:col>
      <xdr:colOff>361950</xdr:colOff>
      <xdr:row>43</xdr:row>
      <xdr:rowOff>0</xdr:rowOff>
    </xdr:to>
    <xdr:sp>
      <xdr:nvSpPr>
        <xdr:cNvPr id="18" name="Line 22"/>
        <xdr:cNvSpPr>
          <a:spLocks/>
        </xdr:cNvSpPr>
      </xdr:nvSpPr>
      <xdr:spPr>
        <a:xfrm>
          <a:off x="2038350" y="688657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29</xdr:row>
      <xdr:rowOff>0</xdr:rowOff>
    </xdr:from>
    <xdr:to>
      <xdr:col>0</xdr:col>
      <xdr:colOff>466725</xdr:colOff>
      <xdr:row>34</xdr:row>
      <xdr:rowOff>28575</xdr:rowOff>
    </xdr:to>
    <xdr:sp>
      <xdr:nvSpPr>
        <xdr:cNvPr id="19" name="Line 24"/>
        <xdr:cNvSpPr>
          <a:spLocks/>
        </xdr:cNvSpPr>
      </xdr:nvSpPr>
      <xdr:spPr>
        <a:xfrm>
          <a:off x="466725" y="58864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34</xdr:row>
      <xdr:rowOff>28575</xdr:rowOff>
    </xdr:from>
    <xdr:to>
      <xdr:col>0</xdr:col>
      <xdr:colOff>533400</xdr:colOff>
      <xdr:row>34</xdr:row>
      <xdr:rowOff>152400</xdr:rowOff>
    </xdr:to>
    <xdr:sp>
      <xdr:nvSpPr>
        <xdr:cNvPr id="20" name="Oval 25"/>
        <xdr:cNvSpPr>
          <a:spLocks/>
        </xdr:cNvSpPr>
      </xdr:nvSpPr>
      <xdr:spPr>
        <a:xfrm>
          <a:off x="409575" y="69151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34</xdr:row>
      <xdr:rowOff>76200</xdr:rowOff>
    </xdr:from>
    <xdr:to>
      <xdr:col>0</xdr:col>
      <xdr:colOff>533400</xdr:colOff>
      <xdr:row>35</xdr:row>
      <xdr:rowOff>0</xdr:rowOff>
    </xdr:to>
    <xdr:sp>
      <xdr:nvSpPr>
        <xdr:cNvPr id="21" name="Oval 27"/>
        <xdr:cNvSpPr>
          <a:spLocks/>
        </xdr:cNvSpPr>
      </xdr:nvSpPr>
      <xdr:spPr>
        <a:xfrm>
          <a:off x="409575" y="696277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34</xdr:row>
      <xdr:rowOff>123825</xdr:rowOff>
    </xdr:from>
    <xdr:to>
      <xdr:col>0</xdr:col>
      <xdr:colOff>533400</xdr:colOff>
      <xdr:row>35</xdr:row>
      <xdr:rowOff>47625</xdr:rowOff>
    </xdr:to>
    <xdr:sp>
      <xdr:nvSpPr>
        <xdr:cNvPr id="22" name="Oval 28"/>
        <xdr:cNvSpPr>
          <a:spLocks/>
        </xdr:cNvSpPr>
      </xdr:nvSpPr>
      <xdr:spPr>
        <a:xfrm>
          <a:off x="409575" y="70104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34</xdr:row>
      <xdr:rowOff>161925</xdr:rowOff>
    </xdr:from>
    <xdr:to>
      <xdr:col>0</xdr:col>
      <xdr:colOff>533400</xdr:colOff>
      <xdr:row>35</xdr:row>
      <xdr:rowOff>85725</xdr:rowOff>
    </xdr:to>
    <xdr:sp>
      <xdr:nvSpPr>
        <xdr:cNvPr id="23" name="Oval 29"/>
        <xdr:cNvSpPr>
          <a:spLocks/>
        </xdr:cNvSpPr>
      </xdr:nvSpPr>
      <xdr:spPr>
        <a:xfrm>
          <a:off x="409575" y="70485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35</xdr:row>
      <xdr:rowOff>19050</xdr:rowOff>
    </xdr:from>
    <xdr:to>
      <xdr:col>0</xdr:col>
      <xdr:colOff>533400</xdr:colOff>
      <xdr:row>35</xdr:row>
      <xdr:rowOff>142875</xdr:rowOff>
    </xdr:to>
    <xdr:sp>
      <xdr:nvSpPr>
        <xdr:cNvPr id="24" name="Oval 30"/>
        <xdr:cNvSpPr>
          <a:spLocks/>
        </xdr:cNvSpPr>
      </xdr:nvSpPr>
      <xdr:spPr>
        <a:xfrm>
          <a:off x="409575" y="71056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35</xdr:row>
      <xdr:rowOff>66675</xdr:rowOff>
    </xdr:from>
    <xdr:to>
      <xdr:col>0</xdr:col>
      <xdr:colOff>533400</xdr:colOff>
      <xdr:row>35</xdr:row>
      <xdr:rowOff>190500</xdr:rowOff>
    </xdr:to>
    <xdr:sp>
      <xdr:nvSpPr>
        <xdr:cNvPr id="25" name="Oval 31"/>
        <xdr:cNvSpPr>
          <a:spLocks/>
        </xdr:cNvSpPr>
      </xdr:nvSpPr>
      <xdr:spPr>
        <a:xfrm>
          <a:off x="409575" y="715327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35</xdr:row>
      <xdr:rowOff>190500</xdr:rowOff>
    </xdr:from>
    <xdr:to>
      <xdr:col>0</xdr:col>
      <xdr:colOff>466725</xdr:colOff>
      <xdr:row>36</xdr:row>
      <xdr:rowOff>76200</xdr:rowOff>
    </xdr:to>
    <xdr:sp>
      <xdr:nvSpPr>
        <xdr:cNvPr id="26" name="Line 32"/>
        <xdr:cNvSpPr>
          <a:spLocks/>
        </xdr:cNvSpPr>
      </xdr:nvSpPr>
      <xdr:spPr>
        <a:xfrm>
          <a:off x="466725" y="72771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36</xdr:row>
      <xdr:rowOff>85725</xdr:rowOff>
    </xdr:from>
    <xdr:to>
      <xdr:col>1</xdr:col>
      <xdr:colOff>476250</xdr:colOff>
      <xdr:row>36</xdr:row>
      <xdr:rowOff>85725</xdr:rowOff>
    </xdr:to>
    <xdr:sp>
      <xdr:nvSpPr>
        <xdr:cNvPr id="27" name="Line 33"/>
        <xdr:cNvSpPr>
          <a:spLocks/>
        </xdr:cNvSpPr>
      </xdr:nvSpPr>
      <xdr:spPr>
        <a:xfrm>
          <a:off x="466725" y="73723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476250</xdr:colOff>
      <xdr:row>36</xdr:row>
      <xdr:rowOff>95250</xdr:rowOff>
    </xdr:from>
    <xdr:to>
      <xdr:col>1</xdr:col>
      <xdr:colOff>476250</xdr:colOff>
      <xdr:row>37</xdr:row>
      <xdr:rowOff>0</xdr:rowOff>
    </xdr:to>
    <xdr:sp>
      <xdr:nvSpPr>
        <xdr:cNvPr id="28" name="Line 34"/>
        <xdr:cNvSpPr>
          <a:spLocks/>
        </xdr:cNvSpPr>
      </xdr:nvSpPr>
      <xdr:spPr>
        <a:xfrm>
          <a:off x="1314450" y="7381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0</xdr:rowOff>
    </xdr:from>
    <xdr:to>
      <xdr:col>1</xdr:col>
      <xdr:colOff>238125</xdr:colOff>
      <xdr:row>31</xdr:row>
      <xdr:rowOff>104775</xdr:rowOff>
    </xdr:to>
    <xdr:sp>
      <xdr:nvSpPr>
        <xdr:cNvPr id="29" name="Oval 35"/>
        <xdr:cNvSpPr>
          <a:spLocks/>
        </xdr:cNvSpPr>
      </xdr:nvSpPr>
      <xdr:spPr>
        <a:xfrm>
          <a:off x="971550" y="62865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47625</xdr:rowOff>
    </xdr:from>
    <xdr:to>
      <xdr:col>1</xdr:col>
      <xdr:colOff>238125</xdr:colOff>
      <xdr:row>31</xdr:row>
      <xdr:rowOff>152400</xdr:rowOff>
    </xdr:to>
    <xdr:sp>
      <xdr:nvSpPr>
        <xdr:cNvPr id="30" name="Oval 36"/>
        <xdr:cNvSpPr>
          <a:spLocks/>
        </xdr:cNvSpPr>
      </xdr:nvSpPr>
      <xdr:spPr>
        <a:xfrm>
          <a:off x="971550" y="63341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95250</xdr:rowOff>
    </xdr:from>
    <xdr:to>
      <xdr:col>1</xdr:col>
      <xdr:colOff>238125</xdr:colOff>
      <xdr:row>32</xdr:row>
      <xdr:rowOff>0</xdr:rowOff>
    </xdr:to>
    <xdr:sp>
      <xdr:nvSpPr>
        <xdr:cNvPr id="31" name="Oval 37"/>
        <xdr:cNvSpPr>
          <a:spLocks/>
        </xdr:cNvSpPr>
      </xdr:nvSpPr>
      <xdr:spPr>
        <a:xfrm>
          <a:off x="971550" y="63817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152400</xdr:rowOff>
    </xdr:from>
    <xdr:to>
      <xdr:col>1</xdr:col>
      <xdr:colOff>238125</xdr:colOff>
      <xdr:row>32</xdr:row>
      <xdr:rowOff>57150</xdr:rowOff>
    </xdr:to>
    <xdr:sp>
      <xdr:nvSpPr>
        <xdr:cNvPr id="32" name="Oval 38"/>
        <xdr:cNvSpPr>
          <a:spLocks/>
        </xdr:cNvSpPr>
      </xdr:nvSpPr>
      <xdr:spPr>
        <a:xfrm>
          <a:off x="971550" y="64389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19050</xdr:rowOff>
    </xdr:from>
    <xdr:to>
      <xdr:col>1</xdr:col>
      <xdr:colOff>238125</xdr:colOff>
      <xdr:row>32</xdr:row>
      <xdr:rowOff>123825</xdr:rowOff>
    </xdr:to>
    <xdr:sp>
      <xdr:nvSpPr>
        <xdr:cNvPr id="33" name="Oval 39"/>
        <xdr:cNvSpPr>
          <a:spLocks/>
        </xdr:cNvSpPr>
      </xdr:nvSpPr>
      <xdr:spPr>
        <a:xfrm>
          <a:off x="971550" y="65055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76200</xdr:rowOff>
    </xdr:from>
    <xdr:to>
      <xdr:col>1</xdr:col>
      <xdr:colOff>238125</xdr:colOff>
      <xdr:row>32</xdr:row>
      <xdr:rowOff>180975</xdr:rowOff>
    </xdr:to>
    <xdr:sp>
      <xdr:nvSpPr>
        <xdr:cNvPr id="34" name="Oval 40"/>
        <xdr:cNvSpPr>
          <a:spLocks/>
        </xdr:cNvSpPr>
      </xdr:nvSpPr>
      <xdr:spPr>
        <a:xfrm>
          <a:off x="971550" y="65627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180975</xdr:colOff>
      <xdr:row>29</xdr:row>
      <xdr:rowOff>0</xdr:rowOff>
    </xdr:from>
    <xdr:to>
      <xdr:col>1</xdr:col>
      <xdr:colOff>180975</xdr:colOff>
      <xdr:row>31</xdr:row>
      <xdr:rowOff>0</xdr:rowOff>
    </xdr:to>
    <xdr:sp>
      <xdr:nvSpPr>
        <xdr:cNvPr id="35" name="Line 41"/>
        <xdr:cNvSpPr>
          <a:spLocks/>
        </xdr:cNvSpPr>
      </xdr:nvSpPr>
      <xdr:spPr>
        <a:xfrm>
          <a:off x="1019175" y="58864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32</xdr:row>
      <xdr:rowOff>180975</xdr:rowOff>
    </xdr:from>
    <xdr:to>
      <xdr:col>1</xdr:col>
      <xdr:colOff>190500</xdr:colOff>
      <xdr:row>34</xdr:row>
      <xdr:rowOff>0</xdr:rowOff>
    </xdr:to>
    <xdr:sp>
      <xdr:nvSpPr>
        <xdr:cNvPr id="36" name="Line 42"/>
        <xdr:cNvSpPr>
          <a:spLocks/>
        </xdr:cNvSpPr>
      </xdr:nvSpPr>
      <xdr:spPr>
        <a:xfrm>
          <a:off x="1028700" y="6667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304800</xdr:colOff>
      <xdr:row>32</xdr:row>
      <xdr:rowOff>0</xdr:rowOff>
    </xdr:from>
    <xdr:to>
      <xdr:col>0</xdr:col>
      <xdr:colOff>466725</xdr:colOff>
      <xdr:row>32</xdr:row>
      <xdr:rowOff>0</xdr:rowOff>
    </xdr:to>
    <xdr:sp>
      <xdr:nvSpPr>
        <xdr:cNvPr id="37" name="Line 44"/>
        <xdr:cNvSpPr>
          <a:spLocks/>
        </xdr:cNvSpPr>
      </xdr:nvSpPr>
      <xdr:spPr>
        <a:xfrm flipH="1">
          <a:off x="304800" y="64865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42</xdr:row>
      <xdr:rowOff>190500</xdr:rowOff>
    </xdr:to>
    <xdr:sp>
      <xdr:nvSpPr>
        <xdr:cNvPr id="38" name="Line 45"/>
        <xdr:cNvSpPr>
          <a:spLocks/>
        </xdr:cNvSpPr>
      </xdr:nvSpPr>
      <xdr:spPr>
        <a:xfrm>
          <a:off x="838200" y="78867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752475</xdr:colOff>
      <xdr:row>39</xdr:row>
      <xdr:rowOff>0</xdr:rowOff>
    </xdr:from>
    <xdr:to>
      <xdr:col>1</xdr:col>
      <xdr:colOff>85725</xdr:colOff>
      <xdr:row>39</xdr:row>
      <xdr:rowOff>0</xdr:rowOff>
    </xdr:to>
    <xdr:sp>
      <xdr:nvSpPr>
        <xdr:cNvPr id="39" name="Line 46"/>
        <xdr:cNvSpPr>
          <a:spLocks/>
        </xdr:cNvSpPr>
      </xdr:nvSpPr>
      <xdr:spPr>
        <a:xfrm>
          <a:off x="752475" y="7886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752475</xdr:colOff>
      <xdr:row>38</xdr:row>
      <xdr:rowOff>114300</xdr:rowOff>
    </xdr:from>
    <xdr:to>
      <xdr:col>1</xdr:col>
      <xdr:colOff>38100</xdr:colOff>
      <xdr:row>38</xdr:row>
      <xdr:rowOff>114300</xdr:rowOff>
    </xdr:to>
    <xdr:sp>
      <xdr:nvSpPr>
        <xdr:cNvPr id="40" name="Line 47"/>
        <xdr:cNvSpPr>
          <a:spLocks/>
        </xdr:cNvSpPr>
      </xdr:nvSpPr>
      <xdr:spPr>
        <a:xfrm>
          <a:off x="752475" y="78009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1</xdr:col>
      <xdr:colOff>0</xdr:colOff>
      <xdr:row>38</xdr:row>
      <xdr:rowOff>114300</xdr:rowOff>
    </xdr:to>
    <xdr:sp>
      <xdr:nvSpPr>
        <xdr:cNvPr id="41" name="Line 49"/>
        <xdr:cNvSpPr>
          <a:spLocks/>
        </xdr:cNvSpPr>
      </xdr:nvSpPr>
      <xdr:spPr>
        <a:xfrm flipV="1">
          <a:off x="838200" y="73723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95250</xdr:colOff>
      <xdr:row>38</xdr:row>
      <xdr:rowOff>114300</xdr:rowOff>
    </xdr:to>
    <xdr:sp>
      <xdr:nvSpPr>
        <xdr:cNvPr id="42" name="Line 50"/>
        <xdr:cNvSpPr>
          <a:spLocks/>
        </xdr:cNvSpPr>
      </xdr:nvSpPr>
      <xdr:spPr>
        <a:xfrm>
          <a:off x="838200" y="7800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114300</xdr:colOff>
      <xdr:row>42</xdr:row>
      <xdr:rowOff>123825</xdr:rowOff>
    </xdr:from>
    <xdr:to>
      <xdr:col>0</xdr:col>
      <xdr:colOff>180975</xdr:colOff>
      <xdr:row>42</xdr:row>
      <xdr:rowOff>123825</xdr:rowOff>
    </xdr:to>
    <xdr:sp>
      <xdr:nvSpPr>
        <xdr:cNvPr id="43" name="Line 51"/>
        <xdr:cNvSpPr>
          <a:spLocks/>
        </xdr:cNvSpPr>
      </xdr:nvSpPr>
      <xdr:spPr>
        <a:xfrm>
          <a:off x="114300" y="8610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323850</xdr:colOff>
      <xdr:row>42</xdr:row>
      <xdr:rowOff>142875</xdr:rowOff>
    </xdr:from>
    <xdr:to>
      <xdr:col>0</xdr:col>
      <xdr:colOff>400050</xdr:colOff>
      <xdr:row>43</xdr:row>
      <xdr:rowOff>19050</xdr:rowOff>
    </xdr:to>
    <xdr:sp>
      <xdr:nvSpPr>
        <xdr:cNvPr id="44" name="Oval 63"/>
        <xdr:cNvSpPr>
          <a:spLocks/>
        </xdr:cNvSpPr>
      </xdr:nvSpPr>
      <xdr:spPr>
        <a:xfrm>
          <a:off x="323850" y="86296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228600</xdr:colOff>
      <xdr:row>31</xdr:row>
      <xdr:rowOff>152400</xdr:rowOff>
    </xdr:from>
    <xdr:to>
      <xdr:col>0</xdr:col>
      <xdr:colOff>304800</xdr:colOff>
      <xdr:row>32</xdr:row>
      <xdr:rowOff>28575</xdr:rowOff>
    </xdr:to>
    <xdr:sp>
      <xdr:nvSpPr>
        <xdr:cNvPr id="45" name="Oval 64"/>
        <xdr:cNvSpPr>
          <a:spLocks/>
        </xdr:cNvSpPr>
      </xdr:nvSpPr>
      <xdr:spPr>
        <a:xfrm>
          <a:off x="228600" y="64389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42</xdr:row>
      <xdr:rowOff>190500</xdr:rowOff>
    </xdr:from>
    <xdr:to>
      <xdr:col>2</xdr:col>
      <xdr:colOff>371475</xdr:colOff>
      <xdr:row>42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33375" y="9067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190500</xdr:rowOff>
    </xdr:from>
    <xdr:to>
      <xdr:col>2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1676400" y="7667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409575</xdr:colOff>
      <xdr:row>37</xdr:row>
      <xdr:rowOff>0</xdr:rowOff>
    </xdr:from>
    <xdr:to>
      <xdr:col>1</xdr:col>
      <xdr:colOff>552450</xdr:colOff>
      <xdr:row>38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47775" y="7877175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552450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390650" y="7677150"/>
          <a:ext cx="285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552450</xdr:colOff>
      <xdr:row>38</xdr:row>
      <xdr:rowOff>0</xdr:rowOff>
    </xdr:from>
    <xdr:to>
      <xdr:col>2</xdr:col>
      <xdr:colOff>0</xdr:colOff>
      <xdr:row>39</xdr:row>
      <xdr:rowOff>9525</xdr:rowOff>
    </xdr:to>
    <xdr:sp>
      <xdr:nvSpPr>
        <xdr:cNvPr id="5" name="Line 5"/>
        <xdr:cNvSpPr>
          <a:spLocks/>
        </xdr:cNvSpPr>
      </xdr:nvSpPr>
      <xdr:spPr>
        <a:xfrm>
          <a:off x="1390650" y="8077200"/>
          <a:ext cx="2857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9525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1685925" y="66770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533400</xdr:colOff>
      <xdr:row>31</xdr:row>
      <xdr:rowOff>104775</xdr:rowOff>
    </xdr:from>
    <xdr:to>
      <xdr:col>1</xdr:col>
      <xdr:colOff>638175</xdr:colOff>
      <xdr:row>32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1371600" y="6781800"/>
          <a:ext cx="104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647700</xdr:colOff>
      <xdr:row>31</xdr:row>
      <xdr:rowOff>9525</xdr:rowOff>
    </xdr:from>
    <xdr:to>
      <xdr:col>2</xdr:col>
      <xdr:colOff>0</xdr:colOff>
      <xdr:row>31</xdr:row>
      <xdr:rowOff>104775</xdr:rowOff>
    </xdr:to>
    <xdr:sp>
      <xdr:nvSpPr>
        <xdr:cNvPr id="8" name="Line 8"/>
        <xdr:cNvSpPr>
          <a:spLocks/>
        </xdr:cNvSpPr>
      </xdr:nvSpPr>
      <xdr:spPr>
        <a:xfrm flipV="1">
          <a:off x="1485900" y="6686550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32</xdr:row>
      <xdr:rowOff>76200</xdr:rowOff>
    </xdr:from>
    <xdr:to>
      <xdr:col>2</xdr:col>
      <xdr:colOff>9525</xdr:colOff>
      <xdr:row>33</xdr:row>
      <xdr:rowOff>9525</xdr:rowOff>
    </xdr:to>
    <xdr:sp>
      <xdr:nvSpPr>
        <xdr:cNvPr id="9" name="Line 9"/>
        <xdr:cNvSpPr>
          <a:spLocks/>
        </xdr:cNvSpPr>
      </xdr:nvSpPr>
      <xdr:spPr>
        <a:xfrm>
          <a:off x="1476375" y="6953250"/>
          <a:ext cx="2095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29</xdr:row>
      <xdr:rowOff>0</xdr:rowOff>
    </xdr:from>
    <xdr:to>
      <xdr:col>1</xdr:col>
      <xdr:colOff>581025</xdr:colOff>
      <xdr:row>31</xdr:row>
      <xdr:rowOff>104775</xdr:rowOff>
    </xdr:to>
    <xdr:sp>
      <xdr:nvSpPr>
        <xdr:cNvPr id="10" name="Line 10"/>
        <xdr:cNvSpPr>
          <a:spLocks/>
        </xdr:cNvSpPr>
      </xdr:nvSpPr>
      <xdr:spPr>
        <a:xfrm flipV="1">
          <a:off x="1419225" y="62769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714375</xdr:colOff>
      <xdr:row>28</xdr:row>
      <xdr:rowOff>123825</xdr:rowOff>
    </xdr:from>
    <xdr:to>
      <xdr:col>0</xdr:col>
      <xdr:colOff>714375</xdr:colOff>
      <xdr:row>29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714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771525</xdr:colOff>
      <xdr:row>28</xdr:row>
      <xdr:rowOff>123825</xdr:rowOff>
    </xdr:from>
    <xdr:to>
      <xdr:col>0</xdr:col>
      <xdr:colOff>771525</xdr:colOff>
      <xdr:row>29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77152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485775</xdr:colOff>
      <xdr:row>38</xdr:row>
      <xdr:rowOff>9525</xdr:rowOff>
    </xdr:from>
    <xdr:to>
      <xdr:col>1</xdr:col>
      <xdr:colOff>485775</xdr:colOff>
      <xdr:row>42</xdr:row>
      <xdr:rowOff>190500</xdr:rowOff>
    </xdr:to>
    <xdr:sp>
      <xdr:nvSpPr>
        <xdr:cNvPr id="13" name="Line 15"/>
        <xdr:cNvSpPr>
          <a:spLocks/>
        </xdr:cNvSpPr>
      </xdr:nvSpPr>
      <xdr:spPr>
        <a:xfrm>
          <a:off x="1323975" y="80867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32</xdr:row>
      <xdr:rowOff>85725</xdr:rowOff>
    </xdr:from>
    <xdr:to>
      <xdr:col>1</xdr:col>
      <xdr:colOff>581025</xdr:colOff>
      <xdr:row>34</xdr:row>
      <xdr:rowOff>9525</xdr:rowOff>
    </xdr:to>
    <xdr:sp>
      <xdr:nvSpPr>
        <xdr:cNvPr id="14" name="Line 16"/>
        <xdr:cNvSpPr>
          <a:spLocks/>
        </xdr:cNvSpPr>
      </xdr:nvSpPr>
      <xdr:spPr>
        <a:xfrm>
          <a:off x="1419225" y="6962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34</xdr:row>
      <xdr:rowOff>0</xdr:rowOff>
    </xdr:from>
    <xdr:to>
      <xdr:col>2</xdr:col>
      <xdr:colOff>361950</xdr:colOff>
      <xdr:row>34</xdr:row>
      <xdr:rowOff>0</xdr:rowOff>
    </xdr:to>
    <xdr:sp>
      <xdr:nvSpPr>
        <xdr:cNvPr id="15" name="Line 17"/>
        <xdr:cNvSpPr>
          <a:spLocks/>
        </xdr:cNvSpPr>
      </xdr:nvSpPr>
      <xdr:spPr>
        <a:xfrm>
          <a:off x="1028700" y="72771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361950</xdr:colOff>
      <xdr:row>34</xdr:row>
      <xdr:rowOff>0</xdr:rowOff>
    </xdr:from>
    <xdr:to>
      <xdr:col>2</xdr:col>
      <xdr:colOff>361950</xdr:colOff>
      <xdr:row>42</xdr:row>
      <xdr:rowOff>190500</xdr:rowOff>
    </xdr:to>
    <xdr:sp>
      <xdr:nvSpPr>
        <xdr:cNvPr id="16" name="Line 18"/>
        <xdr:cNvSpPr>
          <a:spLocks/>
        </xdr:cNvSpPr>
      </xdr:nvSpPr>
      <xdr:spPr>
        <a:xfrm>
          <a:off x="2038350" y="727710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29</xdr:row>
      <xdr:rowOff>0</xdr:rowOff>
    </xdr:from>
    <xdr:to>
      <xdr:col>0</xdr:col>
      <xdr:colOff>466725</xdr:colOff>
      <xdr:row>34</xdr:row>
      <xdr:rowOff>28575</xdr:rowOff>
    </xdr:to>
    <xdr:sp>
      <xdr:nvSpPr>
        <xdr:cNvPr id="17" name="Line 19"/>
        <xdr:cNvSpPr>
          <a:spLocks/>
        </xdr:cNvSpPr>
      </xdr:nvSpPr>
      <xdr:spPr>
        <a:xfrm>
          <a:off x="466725" y="62769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35</xdr:row>
      <xdr:rowOff>190500</xdr:rowOff>
    </xdr:from>
    <xdr:to>
      <xdr:col>0</xdr:col>
      <xdr:colOff>466725</xdr:colOff>
      <xdr:row>36</xdr:row>
      <xdr:rowOff>76200</xdr:rowOff>
    </xdr:to>
    <xdr:sp>
      <xdr:nvSpPr>
        <xdr:cNvPr id="18" name="Line 26"/>
        <xdr:cNvSpPr>
          <a:spLocks/>
        </xdr:cNvSpPr>
      </xdr:nvSpPr>
      <xdr:spPr>
        <a:xfrm>
          <a:off x="466725" y="76676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476250</xdr:colOff>
      <xdr:row>36</xdr:row>
      <xdr:rowOff>76200</xdr:rowOff>
    </xdr:from>
    <xdr:to>
      <xdr:col>1</xdr:col>
      <xdr:colOff>476250</xdr:colOff>
      <xdr:row>36</xdr:row>
      <xdr:rowOff>190500</xdr:rowOff>
    </xdr:to>
    <xdr:sp>
      <xdr:nvSpPr>
        <xdr:cNvPr id="19" name="Line 28"/>
        <xdr:cNvSpPr>
          <a:spLocks/>
        </xdr:cNvSpPr>
      </xdr:nvSpPr>
      <xdr:spPr>
        <a:xfrm>
          <a:off x="1314450" y="7753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0</xdr:rowOff>
    </xdr:from>
    <xdr:to>
      <xdr:col>1</xdr:col>
      <xdr:colOff>238125</xdr:colOff>
      <xdr:row>31</xdr:row>
      <xdr:rowOff>104775</xdr:rowOff>
    </xdr:to>
    <xdr:sp>
      <xdr:nvSpPr>
        <xdr:cNvPr id="20" name="Oval 29"/>
        <xdr:cNvSpPr>
          <a:spLocks/>
        </xdr:cNvSpPr>
      </xdr:nvSpPr>
      <xdr:spPr>
        <a:xfrm>
          <a:off x="971550" y="66770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47625</xdr:rowOff>
    </xdr:from>
    <xdr:to>
      <xdr:col>1</xdr:col>
      <xdr:colOff>238125</xdr:colOff>
      <xdr:row>31</xdr:row>
      <xdr:rowOff>152400</xdr:rowOff>
    </xdr:to>
    <xdr:sp>
      <xdr:nvSpPr>
        <xdr:cNvPr id="21" name="Oval 30"/>
        <xdr:cNvSpPr>
          <a:spLocks/>
        </xdr:cNvSpPr>
      </xdr:nvSpPr>
      <xdr:spPr>
        <a:xfrm>
          <a:off x="971550" y="67246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95250</xdr:rowOff>
    </xdr:from>
    <xdr:to>
      <xdr:col>1</xdr:col>
      <xdr:colOff>238125</xdr:colOff>
      <xdr:row>32</xdr:row>
      <xdr:rowOff>0</xdr:rowOff>
    </xdr:to>
    <xdr:sp>
      <xdr:nvSpPr>
        <xdr:cNvPr id="22" name="Oval 31"/>
        <xdr:cNvSpPr>
          <a:spLocks/>
        </xdr:cNvSpPr>
      </xdr:nvSpPr>
      <xdr:spPr>
        <a:xfrm>
          <a:off x="971550" y="67722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152400</xdr:rowOff>
    </xdr:from>
    <xdr:to>
      <xdr:col>1</xdr:col>
      <xdr:colOff>238125</xdr:colOff>
      <xdr:row>32</xdr:row>
      <xdr:rowOff>57150</xdr:rowOff>
    </xdr:to>
    <xdr:sp>
      <xdr:nvSpPr>
        <xdr:cNvPr id="23" name="Oval 32"/>
        <xdr:cNvSpPr>
          <a:spLocks/>
        </xdr:cNvSpPr>
      </xdr:nvSpPr>
      <xdr:spPr>
        <a:xfrm>
          <a:off x="971550" y="68294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19050</xdr:rowOff>
    </xdr:from>
    <xdr:to>
      <xdr:col>1</xdr:col>
      <xdr:colOff>238125</xdr:colOff>
      <xdr:row>32</xdr:row>
      <xdr:rowOff>123825</xdr:rowOff>
    </xdr:to>
    <xdr:sp>
      <xdr:nvSpPr>
        <xdr:cNvPr id="24" name="Oval 33"/>
        <xdr:cNvSpPr>
          <a:spLocks/>
        </xdr:cNvSpPr>
      </xdr:nvSpPr>
      <xdr:spPr>
        <a:xfrm>
          <a:off x="971550" y="68961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76200</xdr:rowOff>
    </xdr:from>
    <xdr:to>
      <xdr:col>1</xdr:col>
      <xdr:colOff>238125</xdr:colOff>
      <xdr:row>32</xdr:row>
      <xdr:rowOff>180975</xdr:rowOff>
    </xdr:to>
    <xdr:sp>
      <xdr:nvSpPr>
        <xdr:cNvPr id="25" name="Oval 34"/>
        <xdr:cNvSpPr>
          <a:spLocks/>
        </xdr:cNvSpPr>
      </xdr:nvSpPr>
      <xdr:spPr>
        <a:xfrm>
          <a:off x="971550" y="69532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180975</xdr:colOff>
      <xdr:row>29</xdr:row>
      <xdr:rowOff>0</xdr:rowOff>
    </xdr:from>
    <xdr:to>
      <xdr:col>1</xdr:col>
      <xdr:colOff>180975</xdr:colOff>
      <xdr:row>31</xdr:row>
      <xdr:rowOff>0</xdr:rowOff>
    </xdr:to>
    <xdr:sp>
      <xdr:nvSpPr>
        <xdr:cNvPr id="26" name="Line 35"/>
        <xdr:cNvSpPr>
          <a:spLocks/>
        </xdr:cNvSpPr>
      </xdr:nvSpPr>
      <xdr:spPr>
        <a:xfrm>
          <a:off x="1019175" y="62769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32</xdr:row>
      <xdr:rowOff>190500</xdr:rowOff>
    </xdr:from>
    <xdr:to>
      <xdr:col>1</xdr:col>
      <xdr:colOff>190500</xdr:colOff>
      <xdr:row>34</xdr:row>
      <xdr:rowOff>0</xdr:rowOff>
    </xdr:to>
    <xdr:sp>
      <xdr:nvSpPr>
        <xdr:cNvPr id="27" name="Line 36"/>
        <xdr:cNvSpPr>
          <a:spLocks/>
        </xdr:cNvSpPr>
      </xdr:nvSpPr>
      <xdr:spPr>
        <a:xfrm>
          <a:off x="1028700" y="7067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304800</xdr:colOff>
      <xdr:row>32</xdr:row>
      <xdr:rowOff>0</xdr:rowOff>
    </xdr:from>
    <xdr:to>
      <xdr:col>0</xdr:col>
      <xdr:colOff>466725</xdr:colOff>
      <xdr:row>32</xdr:row>
      <xdr:rowOff>0</xdr:rowOff>
    </xdr:to>
    <xdr:sp>
      <xdr:nvSpPr>
        <xdr:cNvPr id="28" name="Line 38"/>
        <xdr:cNvSpPr>
          <a:spLocks/>
        </xdr:cNvSpPr>
      </xdr:nvSpPr>
      <xdr:spPr>
        <a:xfrm flipH="1">
          <a:off x="304800" y="68770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609600</xdr:colOff>
      <xdr:row>39</xdr:row>
      <xdr:rowOff>0</xdr:rowOff>
    </xdr:from>
    <xdr:to>
      <xdr:col>0</xdr:col>
      <xdr:colOff>609600</xdr:colOff>
      <xdr:row>42</xdr:row>
      <xdr:rowOff>190500</xdr:rowOff>
    </xdr:to>
    <xdr:sp>
      <xdr:nvSpPr>
        <xdr:cNvPr id="29" name="Line 39"/>
        <xdr:cNvSpPr>
          <a:spLocks/>
        </xdr:cNvSpPr>
      </xdr:nvSpPr>
      <xdr:spPr>
        <a:xfrm>
          <a:off x="609600" y="82772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609600</xdr:colOff>
      <xdr:row>36</xdr:row>
      <xdr:rowOff>76200</xdr:rowOff>
    </xdr:from>
    <xdr:to>
      <xdr:col>0</xdr:col>
      <xdr:colOff>609600</xdr:colOff>
      <xdr:row>38</xdr:row>
      <xdr:rowOff>104775</xdr:rowOff>
    </xdr:to>
    <xdr:sp>
      <xdr:nvSpPr>
        <xdr:cNvPr id="30" name="Line 42"/>
        <xdr:cNvSpPr>
          <a:spLocks/>
        </xdr:cNvSpPr>
      </xdr:nvSpPr>
      <xdr:spPr>
        <a:xfrm flipV="1">
          <a:off x="609600" y="77533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114300</xdr:colOff>
      <xdr:row>42</xdr:row>
      <xdr:rowOff>123825</xdr:rowOff>
    </xdr:from>
    <xdr:to>
      <xdr:col>0</xdr:col>
      <xdr:colOff>180975</xdr:colOff>
      <xdr:row>42</xdr:row>
      <xdr:rowOff>123825</xdr:rowOff>
    </xdr:to>
    <xdr:sp>
      <xdr:nvSpPr>
        <xdr:cNvPr id="31" name="Line 44"/>
        <xdr:cNvSpPr>
          <a:spLocks/>
        </xdr:cNvSpPr>
      </xdr:nvSpPr>
      <xdr:spPr>
        <a:xfrm>
          <a:off x="114300" y="9001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29</xdr:row>
      <xdr:rowOff>0</xdr:rowOff>
    </xdr:from>
    <xdr:to>
      <xdr:col>0</xdr:col>
      <xdr:colOff>704850</xdr:colOff>
      <xdr:row>29</xdr:row>
      <xdr:rowOff>0</xdr:rowOff>
    </xdr:to>
    <xdr:sp>
      <xdr:nvSpPr>
        <xdr:cNvPr id="32" name="Line 47"/>
        <xdr:cNvSpPr>
          <a:spLocks/>
        </xdr:cNvSpPr>
      </xdr:nvSpPr>
      <xdr:spPr>
        <a:xfrm>
          <a:off x="466725" y="6276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781050</xdr:colOff>
      <xdr:row>29</xdr:row>
      <xdr:rowOff>0</xdr:rowOff>
    </xdr:from>
    <xdr:to>
      <xdr:col>1</xdr:col>
      <xdr:colOff>323850</xdr:colOff>
      <xdr:row>29</xdr:row>
      <xdr:rowOff>0</xdr:rowOff>
    </xdr:to>
    <xdr:sp>
      <xdr:nvSpPr>
        <xdr:cNvPr id="33" name="Line 48"/>
        <xdr:cNvSpPr>
          <a:spLocks/>
        </xdr:cNvSpPr>
      </xdr:nvSpPr>
      <xdr:spPr>
        <a:xfrm>
          <a:off x="781050" y="6276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28</xdr:row>
      <xdr:rowOff>123825</xdr:rowOff>
    </xdr:from>
    <xdr:to>
      <xdr:col>1</xdr:col>
      <xdr:colOff>323850</xdr:colOff>
      <xdr:row>29</xdr:row>
      <xdr:rowOff>66675</xdr:rowOff>
    </xdr:to>
    <xdr:sp>
      <xdr:nvSpPr>
        <xdr:cNvPr id="34" name="Line 49"/>
        <xdr:cNvSpPr>
          <a:spLocks/>
        </xdr:cNvSpPr>
      </xdr:nvSpPr>
      <xdr:spPr>
        <a:xfrm>
          <a:off x="1162050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28</xdr:row>
      <xdr:rowOff>123825</xdr:rowOff>
    </xdr:from>
    <xdr:to>
      <xdr:col>1</xdr:col>
      <xdr:colOff>371475</xdr:colOff>
      <xdr:row>29</xdr:row>
      <xdr:rowOff>66675</xdr:rowOff>
    </xdr:to>
    <xdr:sp>
      <xdr:nvSpPr>
        <xdr:cNvPr id="35" name="Line 50"/>
        <xdr:cNvSpPr>
          <a:spLocks/>
        </xdr:cNvSpPr>
      </xdr:nvSpPr>
      <xdr:spPr>
        <a:xfrm>
          <a:off x="12096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381000</xdr:colOff>
      <xdr:row>29</xdr:row>
      <xdr:rowOff>0</xdr:rowOff>
    </xdr:from>
    <xdr:to>
      <xdr:col>1</xdr:col>
      <xdr:colOff>581025</xdr:colOff>
      <xdr:row>29</xdr:row>
      <xdr:rowOff>0</xdr:rowOff>
    </xdr:to>
    <xdr:sp>
      <xdr:nvSpPr>
        <xdr:cNvPr id="36" name="Line 51"/>
        <xdr:cNvSpPr>
          <a:spLocks/>
        </xdr:cNvSpPr>
      </xdr:nvSpPr>
      <xdr:spPr>
        <a:xfrm>
          <a:off x="1219200" y="6276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0</xdr:rowOff>
    </xdr:from>
    <xdr:to>
      <xdr:col>0</xdr:col>
      <xdr:colOff>704850</xdr:colOff>
      <xdr:row>39</xdr:row>
      <xdr:rowOff>0</xdr:rowOff>
    </xdr:to>
    <xdr:sp>
      <xdr:nvSpPr>
        <xdr:cNvPr id="37" name="Line 52"/>
        <xdr:cNvSpPr>
          <a:spLocks/>
        </xdr:cNvSpPr>
      </xdr:nvSpPr>
      <xdr:spPr>
        <a:xfrm>
          <a:off x="514350" y="8277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514350</xdr:colOff>
      <xdr:row>38</xdr:row>
      <xdr:rowOff>114300</xdr:rowOff>
    </xdr:from>
    <xdr:to>
      <xdr:col>0</xdr:col>
      <xdr:colOff>704850</xdr:colOff>
      <xdr:row>38</xdr:row>
      <xdr:rowOff>114300</xdr:rowOff>
    </xdr:to>
    <xdr:sp>
      <xdr:nvSpPr>
        <xdr:cNvPr id="38" name="Line 53"/>
        <xdr:cNvSpPr>
          <a:spLocks/>
        </xdr:cNvSpPr>
      </xdr:nvSpPr>
      <xdr:spPr>
        <a:xfrm>
          <a:off x="514350" y="81915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36</xdr:row>
      <xdr:rowOff>76200</xdr:rowOff>
    </xdr:from>
    <xdr:to>
      <xdr:col>0</xdr:col>
      <xdr:colOff>809625</xdr:colOff>
      <xdr:row>36</xdr:row>
      <xdr:rowOff>76200</xdr:rowOff>
    </xdr:to>
    <xdr:sp>
      <xdr:nvSpPr>
        <xdr:cNvPr id="39" name="Line 54"/>
        <xdr:cNvSpPr>
          <a:spLocks/>
        </xdr:cNvSpPr>
      </xdr:nvSpPr>
      <xdr:spPr>
        <a:xfrm flipV="1">
          <a:off x="466725" y="7753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34</xdr:row>
      <xdr:rowOff>0</xdr:rowOff>
    </xdr:from>
    <xdr:to>
      <xdr:col>0</xdr:col>
      <xdr:colOff>504825</xdr:colOff>
      <xdr:row>34</xdr:row>
      <xdr:rowOff>95250</xdr:rowOff>
    </xdr:to>
    <xdr:sp>
      <xdr:nvSpPr>
        <xdr:cNvPr id="40" name="Oval 56"/>
        <xdr:cNvSpPr>
          <a:spLocks/>
        </xdr:cNvSpPr>
      </xdr:nvSpPr>
      <xdr:spPr>
        <a:xfrm>
          <a:off x="409575" y="727710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800100</xdr:colOff>
      <xdr:row>36</xdr:row>
      <xdr:rowOff>28575</xdr:rowOff>
    </xdr:from>
    <xdr:to>
      <xdr:col>1</xdr:col>
      <xdr:colOff>57150</xdr:colOff>
      <xdr:row>36</xdr:row>
      <xdr:rowOff>123825</xdr:rowOff>
    </xdr:to>
    <xdr:sp>
      <xdr:nvSpPr>
        <xdr:cNvPr id="41" name="Oval 57"/>
        <xdr:cNvSpPr>
          <a:spLocks/>
        </xdr:cNvSpPr>
      </xdr:nvSpPr>
      <xdr:spPr>
        <a:xfrm>
          <a:off x="800100" y="77057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34</xdr:row>
      <xdr:rowOff>57150</xdr:rowOff>
    </xdr:from>
    <xdr:to>
      <xdr:col>0</xdr:col>
      <xdr:colOff>504825</xdr:colOff>
      <xdr:row>34</xdr:row>
      <xdr:rowOff>152400</xdr:rowOff>
    </xdr:to>
    <xdr:sp>
      <xdr:nvSpPr>
        <xdr:cNvPr id="42" name="Oval 58"/>
        <xdr:cNvSpPr>
          <a:spLocks/>
        </xdr:cNvSpPr>
      </xdr:nvSpPr>
      <xdr:spPr>
        <a:xfrm>
          <a:off x="409575" y="733425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34</xdr:row>
      <xdr:rowOff>114300</xdr:rowOff>
    </xdr:from>
    <xdr:to>
      <xdr:col>0</xdr:col>
      <xdr:colOff>504825</xdr:colOff>
      <xdr:row>35</xdr:row>
      <xdr:rowOff>9525</xdr:rowOff>
    </xdr:to>
    <xdr:sp>
      <xdr:nvSpPr>
        <xdr:cNvPr id="43" name="Oval 59"/>
        <xdr:cNvSpPr>
          <a:spLocks/>
        </xdr:cNvSpPr>
      </xdr:nvSpPr>
      <xdr:spPr>
        <a:xfrm>
          <a:off x="409575" y="739140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34</xdr:row>
      <xdr:rowOff>161925</xdr:rowOff>
    </xdr:from>
    <xdr:to>
      <xdr:col>0</xdr:col>
      <xdr:colOff>504825</xdr:colOff>
      <xdr:row>35</xdr:row>
      <xdr:rowOff>57150</xdr:rowOff>
    </xdr:to>
    <xdr:sp>
      <xdr:nvSpPr>
        <xdr:cNvPr id="44" name="Oval 60"/>
        <xdr:cNvSpPr>
          <a:spLocks/>
        </xdr:cNvSpPr>
      </xdr:nvSpPr>
      <xdr:spPr>
        <a:xfrm>
          <a:off x="409575" y="74390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35</xdr:row>
      <xdr:rowOff>19050</xdr:rowOff>
    </xdr:from>
    <xdr:to>
      <xdr:col>0</xdr:col>
      <xdr:colOff>504825</xdr:colOff>
      <xdr:row>35</xdr:row>
      <xdr:rowOff>114300</xdr:rowOff>
    </xdr:to>
    <xdr:sp>
      <xdr:nvSpPr>
        <xdr:cNvPr id="45" name="Oval 61"/>
        <xdr:cNvSpPr>
          <a:spLocks/>
        </xdr:cNvSpPr>
      </xdr:nvSpPr>
      <xdr:spPr>
        <a:xfrm>
          <a:off x="409575" y="749617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35</xdr:row>
      <xdr:rowOff>76200</xdr:rowOff>
    </xdr:from>
    <xdr:to>
      <xdr:col>0</xdr:col>
      <xdr:colOff>504825</xdr:colOff>
      <xdr:row>35</xdr:row>
      <xdr:rowOff>171450</xdr:rowOff>
    </xdr:to>
    <xdr:sp>
      <xdr:nvSpPr>
        <xdr:cNvPr id="46" name="Oval 62"/>
        <xdr:cNvSpPr>
          <a:spLocks/>
        </xdr:cNvSpPr>
      </xdr:nvSpPr>
      <xdr:spPr>
        <a:xfrm>
          <a:off x="409575" y="75533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123825</xdr:colOff>
      <xdr:row>36</xdr:row>
      <xdr:rowOff>28575</xdr:rowOff>
    </xdr:from>
    <xdr:to>
      <xdr:col>1</xdr:col>
      <xdr:colOff>219075</xdr:colOff>
      <xdr:row>36</xdr:row>
      <xdr:rowOff>123825</xdr:rowOff>
    </xdr:to>
    <xdr:sp>
      <xdr:nvSpPr>
        <xdr:cNvPr id="47" name="Oval 63"/>
        <xdr:cNvSpPr>
          <a:spLocks/>
        </xdr:cNvSpPr>
      </xdr:nvSpPr>
      <xdr:spPr>
        <a:xfrm>
          <a:off x="962025" y="77057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36</xdr:row>
      <xdr:rowOff>28575</xdr:rowOff>
    </xdr:from>
    <xdr:to>
      <xdr:col>1</xdr:col>
      <xdr:colOff>285750</xdr:colOff>
      <xdr:row>36</xdr:row>
      <xdr:rowOff>123825</xdr:rowOff>
    </xdr:to>
    <xdr:sp>
      <xdr:nvSpPr>
        <xdr:cNvPr id="48" name="Oval 64"/>
        <xdr:cNvSpPr>
          <a:spLocks/>
        </xdr:cNvSpPr>
      </xdr:nvSpPr>
      <xdr:spPr>
        <a:xfrm>
          <a:off x="1028700" y="77057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238125</xdr:colOff>
      <xdr:row>36</xdr:row>
      <xdr:rowOff>28575</xdr:rowOff>
    </xdr:from>
    <xdr:to>
      <xdr:col>1</xdr:col>
      <xdr:colOff>333375</xdr:colOff>
      <xdr:row>36</xdr:row>
      <xdr:rowOff>123825</xdr:rowOff>
    </xdr:to>
    <xdr:sp>
      <xdr:nvSpPr>
        <xdr:cNvPr id="49" name="Oval 65"/>
        <xdr:cNvSpPr>
          <a:spLocks/>
        </xdr:cNvSpPr>
      </xdr:nvSpPr>
      <xdr:spPr>
        <a:xfrm>
          <a:off x="1076325" y="77057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28575</xdr:rowOff>
    </xdr:from>
    <xdr:to>
      <xdr:col>1</xdr:col>
      <xdr:colOff>114300</xdr:colOff>
      <xdr:row>36</xdr:row>
      <xdr:rowOff>123825</xdr:rowOff>
    </xdr:to>
    <xdr:sp>
      <xdr:nvSpPr>
        <xdr:cNvPr id="50" name="Oval 66"/>
        <xdr:cNvSpPr>
          <a:spLocks/>
        </xdr:cNvSpPr>
      </xdr:nvSpPr>
      <xdr:spPr>
        <a:xfrm>
          <a:off x="857250" y="77057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28575</xdr:rowOff>
    </xdr:from>
    <xdr:to>
      <xdr:col>1</xdr:col>
      <xdr:colOff>171450</xdr:colOff>
      <xdr:row>36</xdr:row>
      <xdr:rowOff>123825</xdr:rowOff>
    </xdr:to>
    <xdr:sp>
      <xdr:nvSpPr>
        <xdr:cNvPr id="51" name="Oval 67"/>
        <xdr:cNvSpPr>
          <a:spLocks/>
        </xdr:cNvSpPr>
      </xdr:nvSpPr>
      <xdr:spPr>
        <a:xfrm>
          <a:off x="914400" y="77057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333375</xdr:colOff>
      <xdr:row>36</xdr:row>
      <xdr:rowOff>76200</xdr:rowOff>
    </xdr:from>
    <xdr:to>
      <xdr:col>1</xdr:col>
      <xdr:colOff>476250</xdr:colOff>
      <xdr:row>36</xdr:row>
      <xdr:rowOff>76200</xdr:rowOff>
    </xdr:to>
    <xdr:sp>
      <xdr:nvSpPr>
        <xdr:cNvPr id="52" name="Line 69"/>
        <xdr:cNvSpPr>
          <a:spLocks/>
        </xdr:cNvSpPr>
      </xdr:nvSpPr>
      <xdr:spPr>
        <a:xfrm>
          <a:off x="1171575" y="7753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285750</xdr:colOff>
      <xdr:row>42</xdr:row>
      <xdr:rowOff>152400</xdr:rowOff>
    </xdr:from>
    <xdr:to>
      <xdr:col>0</xdr:col>
      <xdr:colOff>361950</xdr:colOff>
      <xdr:row>43</xdr:row>
      <xdr:rowOff>28575</xdr:rowOff>
    </xdr:to>
    <xdr:sp>
      <xdr:nvSpPr>
        <xdr:cNvPr id="53" name="Oval 70"/>
        <xdr:cNvSpPr>
          <a:spLocks/>
        </xdr:cNvSpPr>
      </xdr:nvSpPr>
      <xdr:spPr>
        <a:xfrm>
          <a:off x="285750" y="9029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228600</xdr:colOff>
      <xdr:row>31</xdr:row>
      <xdr:rowOff>161925</xdr:rowOff>
    </xdr:from>
    <xdr:to>
      <xdr:col>0</xdr:col>
      <xdr:colOff>304800</xdr:colOff>
      <xdr:row>32</xdr:row>
      <xdr:rowOff>38100</xdr:rowOff>
    </xdr:to>
    <xdr:sp>
      <xdr:nvSpPr>
        <xdr:cNvPr id="54" name="Oval 72"/>
        <xdr:cNvSpPr>
          <a:spLocks/>
        </xdr:cNvSpPr>
      </xdr:nvSpPr>
      <xdr:spPr>
        <a:xfrm>
          <a:off x="228600" y="6838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pane ySplit="3" topLeftCell="BM4" activePane="bottomLeft" state="frozen"/>
      <selection pane="topLeft" activeCell="A1" sqref="A1"/>
      <selection pane="bottomLeft" activeCell="A17" sqref="A17"/>
    </sheetView>
  </sheetViews>
  <sheetFormatPr defaultColWidth="11.00390625" defaultRowHeight="15.75"/>
  <cols>
    <col min="1" max="6" width="11.00390625" style="1" customWidth="1"/>
    <col min="7" max="7" width="12.125" style="1" bestFit="1" customWidth="1"/>
    <col min="8" max="16384" width="11.00390625" style="1" customWidth="1"/>
  </cols>
  <sheetData>
    <row r="1" spans="1:9" ht="22.5">
      <c r="A1" s="85" t="s">
        <v>74</v>
      </c>
      <c r="B1" s="85"/>
      <c r="C1" s="85"/>
      <c r="D1" s="85"/>
      <c r="E1" s="85"/>
      <c r="F1" s="85"/>
      <c r="G1" s="62"/>
      <c r="H1" s="62"/>
      <c r="I1" s="62"/>
    </row>
    <row r="2" spans="1:9" ht="15.75">
      <c r="A2" s="62"/>
      <c r="B2" s="62"/>
      <c r="C2" s="62"/>
      <c r="D2" s="62"/>
      <c r="E2" s="62"/>
      <c r="F2" s="62"/>
      <c r="G2" s="62"/>
      <c r="H2" s="62"/>
      <c r="I2" s="62"/>
    </row>
    <row r="3" spans="1:9" ht="15.75">
      <c r="A3" s="80"/>
      <c r="B3" s="9" t="s">
        <v>2</v>
      </c>
      <c r="C3" s="9" t="s">
        <v>0</v>
      </c>
      <c r="D3" s="9" t="s">
        <v>1</v>
      </c>
      <c r="E3" s="65"/>
      <c r="F3" s="62"/>
      <c r="G3" s="62"/>
      <c r="H3" s="62"/>
      <c r="I3" s="62"/>
    </row>
    <row r="4" spans="1:9" ht="15.75">
      <c r="A4" s="3"/>
      <c r="B4" s="11">
        <v>100</v>
      </c>
      <c r="C4" s="12">
        <f>IF(Zo6dB&gt;0,(1)/(2*PI()*B4*Zo6dB*0.000001),"")</f>
        <v>221.04853207207688</v>
      </c>
      <c r="D4" s="12">
        <f>IF(Zo6dB&gt;0,Zo6dB/(2*PI()*B4*0.001),"")</f>
        <v>11.459155902616464</v>
      </c>
      <c r="E4" s="66"/>
      <c r="F4" s="62"/>
      <c r="G4" s="62"/>
      <c r="H4" s="62"/>
      <c r="I4" s="62"/>
    </row>
    <row r="5" spans="1:9" ht="15.75">
      <c r="A5" s="2"/>
      <c r="B5" s="11">
        <v>200</v>
      </c>
      <c r="C5" s="12">
        <f aca="true" t="shared" si="0" ref="C5:C27">IF(Zo6dB&gt;0,1/(2*PI()*B5*Zo6dB*0.000001),"")</f>
        <v>110.52426603603844</v>
      </c>
      <c r="D5" s="12">
        <f aca="true" t="shared" si="1" ref="D5:D27">IF(Zo6dB&gt;0,Zo6dB/(2*PI()*B5*0.001),"")</f>
        <v>5.729577951308232</v>
      </c>
      <c r="E5" s="66"/>
      <c r="F5" s="62"/>
      <c r="G5" s="62"/>
      <c r="H5" s="62"/>
      <c r="I5" s="62"/>
    </row>
    <row r="6" spans="1:9" ht="15.75">
      <c r="A6" s="3"/>
      <c r="B6" s="11">
        <v>300</v>
      </c>
      <c r="C6" s="12">
        <f t="shared" si="0"/>
        <v>73.68284402402563</v>
      </c>
      <c r="D6" s="12">
        <f t="shared" si="1"/>
        <v>3.8197186342054885</v>
      </c>
      <c r="E6" s="66"/>
      <c r="F6" s="62"/>
      <c r="G6" s="62"/>
      <c r="H6" s="62"/>
      <c r="I6" s="62"/>
    </row>
    <row r="7" spans="1:9" ht="15.75">
      <c r="A7" s="3"/>
      <c r="B7" s="11">
        <v>400</v>
      </c>
      <c r="C7" s="12">
        <f t="shared" si="0"/>
        <v>55.26213301801922</v>
      </c>
      <c r="D7" s="12">
        <f t="shared" si="1"/>
        <v>2.864788975654116</v>
      </c>
      <c r="E7" s="66"/>
      <c r="F7" s="62"/>
      <c r="G7" s="62"/>
      <c r="H7" s="62"/>
      <c r="I7" s="62"/>
    </row>
    <row r="8" spans="1:9" ht="15.75">
      <c r="A8" s="3"/>
      <c r="B8" s="11">
        <v>500</v>
      </c>
      <c r="C8" s="12">
        <f t="shared" si="0"/>
        <v>44.20970641441537</v>
      </c>
      <c r="D8" s="12">
        <f t="shared" si="1"/>
        <v>2.291831180523293</v>
      </c>
      <c r="E8" s="66"/>
      <c r="F8" s="62"/>
      <c r="G8" s="62"/>
      <c r="H8" s="62"/>
      <c r="I8" s="62"/>
    </row>
    <row r="9" spans="1:9" ht="15.75">
      <c r="A9" s="3"/>
      <c r="B9" s="11">
        <v>600</v>
      </c>
      <c r="C9" s="12">
        <f t="shared" si="0"/>
        <v>36.84142201201281</v>
      </c>
      <c r="D9" s="12">
        <f t="shared" si="1"/>
        <v>1.9098593171027443</v>
      </c>
      <c r="E9" s="66"/>
      <c r="F9" s="62"/>
      <c r="G9" s="62"/>
      <c r="H9" s="62"/>
      <c r="I9" s="62"/>
    </row>
    <row r="10" spans="1:9" ht="15.75">
      <c r="A10" s="3"/>
      <c r="B10" s="11">
        <v>700</v>
      </c>
      <c r="C10" s="12">
        <f t="shared" si="0"/>
        <v>31.57836172458241</v>
      </c>
      <c r="D10" s="12">
        <f t="shared" si="1"/>
        <v>1.6370222718023522</v>
      </c>
      <c r="E10" s="66"/>
      <c r="F10" s="62"/>
      <c r="G10" s="62"/>
      <c r="H10" s="62"/>
      <c r="I10" s="62"/>
    </row>
    <row r="11" spans="1:9" ht="15.75">
      <c r="A11" s="2" t="s">
        <v>3</v>
      </c>
      <c r="B11" s="11">
        <v>800</v>
      </c>
      <c r="C11" s="12">
        <f t="shared" si="0"/>
        <v>27.63106650900961</v>
      </c>
      <c r="D11" s="12">
        <f t="shared" si="1"/>
        <v>1.432394487827058</v>
      </c>
      <c r="E11" s="66"/>
      <c r="F11" s="62"/>
      <c r="G11" s="62"/>
      <c r="H11" s="62"/>
      <c r="I11" s="62"/>
    </row>
    <row r="12" spans="1:9" ht="15.75">
      <c r="A12" s="2" t="s">
        <v>4</v>
      </c>
      <c r="B12" s="11">
        <v>900</v>
      </c>
      <c r="C12" s="12">
        <f t="shared" si="0"/>
        <v>24.560948008008538</v>
      </c>
      <c r="D12" s="12">
        <f t="shared" si="1"/>
        <v>1.2732395447351628</v>
      </c>
      <c r="E12" s="66"/>
      <c r="F12" s="62"/>
      <c r="G12" s="62"/>
      <c r="H12" s="62"/>
      <c r="I12" s="62"/>
    </row>
    <row r="13" spans="1:9" ht="15.75">
      <c r="A13" s="2" t="s">
        <v>5</v>
      </c>
      <c r="B13" s="11">
        <v>1000</v>
      </c>
      <c r="C13" s="12">
        <f t="shared" si="0"/>
        <v>22.104853207207686</v>
      </c>
      <c r="D13" s="12">
        <f t="shared" si="1"/>
        <v>1.1459155902616465</v>
      </c>
      <c r="E13" s="66"/>
      <c r="F13" s="62"/>
      <c r="G13" s="62"/>
      <c r="H13" s="62"/>
      <c r="I13" s="62"/>
    </row>
    <row r="14" spans="1:9" ht="15.75">
      <c r="A14" s="2" t="s">
        <v>39</v>
      </c>
      <c r="B14" s="11">
        <v>1500</v>
      </c>
      <c r="C14" s="12">
        <f t="shared" si="0"/>
        <v>14.736568804805124</v>
      </c>
      <c r="D14" s="12">
        <f t="shared" si="1"/>
        <v>0.7639437268410977</v>
      </c>
      <c r="E14" s="66"/>
      <c r="F14" s="62"/>
      <c r="G14" s="62"/>
      <c r="H14" s="62"/>
      <c r="I14" s="62"/>
    </row>
    <row r="15" spans="1:9" ht="15.75">
      <c r="A15" s="2" t="s">
        <v>7</v>
      </c>
      <c r="B15" s="11">
        <v>2000</v>
      </c>
      <c r="C15" s="12">
        <f t="shared" si="0"/>
        <v>11.052426603603843</v>
      </c>
      <c r="D15" s="12">
        <f t="shared" si="1"/>
        <v>0.5729577951308232</v>
      </c>
      <c r="E15" s="66"/>
      <c r="F15" s="62"/>
      <c r="G15" s="62"/>
      <c r="H15" s="62"/>
      <c r="I15" s="62"/>
    </row>
    <row r="16" spans="1:9" ht="15.75">
      <c r="A16" s="16" t="s">
        <v>8</v>
      </c>
      <c r="B16" s="11">
        <v>2500</v>
      </c>
      <c r="C16" s="12">
        <f t="shared" si="0"/>
        <v>8.841941282883074</v>
      </c>
      <c r="D16" s="12">
        <f t="shared" si="1"/>
        <v>0.4583662361046586</v>
      </c>
      <c r="E16" s="66"/>
      <c r="F16" s="62"/>
      <c r="G16" s="62"/>
      <c r="H16" s="62"/>
      <c r="I16" s="62"/>
    </row>
    <row r="17" spans="1:9" ht="15.75">
      <c r="A17" s="18">
        <v>8</v>
      </c>
      <c r="B17" s="11">
        <v>3000</v>
      </c>
      <c r="C17" s="12">
        <f t="shared" si="0"/>
        <v>7.368284402402562</v>
      </c>
      <c r="D17" s="12">
        <f t="shared" si="1"/>
        <v>0.38197186342054884</v>
      </c>
      <c r="E17" s="66"/>
      <c r="F17" s="62"/>
      <c r="G17" s="62"/>
      <c r="H17" s="62"/>
      <c r="I17" s="62"/>
    </row>
    <row r="18" spans="1:9" ht="15.75">
      <c r="A18" s="16" t="s">
        <v>48</v>
      </c>
      <c r="B18" s="11">
        <v>3500</v>
      </c>
      <c r="C18" s="12">
        <f t="shared" si="0"/>
        <v>6.315672344916482</v>
      </c>
      <c r="D18" s="12">
        <f t="shared" si="1"/>
        <v>0.32740445436047044</v>
      </c>
      <c r="E18" s="66"/>
      <c r="F18" s="62"/>
      <c r="G18" s="62"/>
      <c r="H18" s="62"/>
      <c r="I18" s="62"/>
    </row>
    <row r="19" spans="1:9" ht="15.75">
      <c r="A19" s="3"/>
      <c r="B19" s="11">
        <v>4000</v>
      </c>
      <c r="C19" s="12">
        <f t="shared" si="0"/>
        <v>5.5262133018019215</v>
      </c>
      <c r="D19" s="12">
        <f t="shared" si="1"/>
        <v>0.2864788975654116</v>
      </c>
      <c r="E19" s="66"/>
      <c r="F19" s="62"/>
      <c r="G19" s="62"/>
      <c r="H19" s="62"/>
      <c r="I19" s="62"/>
    </row>
    <row r="20" spans="1:9" ht="15.75">
      <c r="A20" s="3"/>
      <c r="B20" s="11">
        <v>4500</v>
      </c>
      <c r="C20" s="12">
        <f t="shared" si="0"/>
        <v>4.912189601601708</v>
      </c>
      <c r="D20" s="12">
        <f t="shared" si="1"/>
        <v>0.25464790894703254</v>
      </c>
      <c r="E20" s="66"/>
      <c r="F20" s="62"/>
      <c r="G20" s="62"/>
      <c r="H20" s="62"/>
      <c r="I20" s="62"/>
    </row>
    <row r="21" spans="1:9" ht="15.75">
      <c r="A21" s="3"/>
      <c r="B21" s="11">
        <v>5000</v>
      </c>
      <c r="C21" s="12">
        <f t="shared" si="0"/>
        <v>4.420970641441537</v>
      </c>
      <c r="D21" s="12">
        <f t="shared" si="1"/>
        <v>0.2291831180523293</v>
      </c>
      <c r="E21" s="66"/>
      <c r="F21" s="62"/>
      <c r="G21" s="62"/>
      <c r="H21" s="62"/>
      <c r="I21" s="62"/>
    </row>
    <row r="22" spans="1:9" ht="15.75">
      <c r="A22" s="3"/>
      <c r="B22" s="11">
        <v>5500</v>
      </c>
      <c r="C22" s="12">
        <f t="shared" si="0"/>
        <v>4.019064219492307</v>
      </c>
      <c r="D22" s="12">
        <f t="shared" si="1"/>
        <v>0.2083482891384812</v>
      </c>
      <c r="E22" s="66"/>
      <c r="F22" s="62"/>
      <c r="G22" s="62"/>
      <c r="H22" s="62"/>
      <c r="I22" s="62"/>
    </row>
    <row r="23" spans="1:9" ht="15.75">
      <c r="A23" s="3"/>
      <c r="B23" s="11">
        <v>6000</v>
      </c>
      <c r="C23" s="12">
        <f t="shared" si="0"/>
        <v>3.684142201201281</v>
      </c>
      <c r="D23" s="12">
        <f t="shared" si="1"/>
        <v>0.19098593171027442</v>
      </c>
      <c r="E23" s="66"/>
      <c r="F23" s="62"/>
      <c r="G23" s="62"/>
      <c r="H23" s="62"/>
      <c r="I23" s="62"/>
    </row>
    <row r="24" spans="1:9" ht="15.75">
      <c r="A24" s="3"/>
      <c r="B24" s="11">
        <v>7000</v>
      </c>
      <c r="C24" s="12">
        <f t="shared" si="0"/>
        <v>3.157836172458241</v>
      </c>
      <c r="D24" s="12">
        <f t="shared" si="1"/>
        <v>0.16370222718023522</v>
      </c>
      <c r="E24" s="66"/>
      <c r="F24" s="62"/>
      <c r="G24" s="62"/>
      <c r="H24" s="62"/>
      <c r="I24" s="62"/>
    </row>
    <row r="25" spans="1:9" ht="15.75">
      <c r="A25" s="16" t="s">
        <v>58</v>
      </c>
      <c r="B25" s="11">
        <v>8000</v>
      </c>
      <c r="C25" s="12">
        <f t="shared" si="0"/>
        <v>2.7631066509009607</v>
      </c>
      <c r="D25" s="12">
        <f t="shared" si="1"/>
        <v>0.1432394487827058</v>
      </c>
      <c r="E25" s="66"/>
      <c r="F25" s="62"/>
      <c r="G25" s="62"/>
      <c r="H25" s="62"/>
      <c r="I25" s="62"/>
    </row>
    <row r="26" spans="1:9" ht="15.75">
      <c r="A26" s="55" t="s">
        <v>69</v>
      </c>
      <c r="B26" s="11">
        <v>9000</v>
      </c>
      <c r="C26" s="12">
        <f t="shared" si="0"/>
        <v>2.456094800800854</v>
      </c>
      <c r="D26" s="12">
        <f t="shared" si="1"/>
        <v>0.12732395447351627</v>
      </c>
      <c r="E26" s="66"/>
      <c r="F26" s="62"/>
      <c r="G26" s="62"/>
      <c r="H26" s="62"/>
      <c r="I26" s="62"/>
    </row>
    <row r="27" spans="1:9" ht="15.75">
      <c r="A27" s="25">
        <v>-0.8</v>
      </c>
      <c r="B27" s="17">
        <v>10000</v>
      </c>
      <c r="C27" s="12">
        <f t="shared" si="0"/>
        <v>2.2104853207207684</v>
      </c>
      <c r="D27" s="12">
        <f t="shared" si="1"/>
        <v>0.11459155902616465</v>
      </c>
      <c r="E27" s="66"/>
      <c r="F27" s="62"/>
      <c r="G27" s="62"/>
      <c r="H27" s="62"/>
      <c r="I27" s="62"/>
    </row>
    <row r="28" spans="1:9" ht="15.75">
      <c r="A28" s="75"/>
      <c r="B28" s="74"/>
      <c r="C28" s="74"/>
      <c r="D28" s="56"/>
      <c r="E28" s="57" t="s">
        <v>70</v>
      </c>
      <c r="F28" s="58"/>
      <c r="G28" s="62"/>
      <c r="H28" s="62"/>
      <c r="I28" s="62"/>
    </row>
    <row r="29" spans="1:9" ht="15.75">
      <c r="A29" s="76"/>
      <c r="B29" s="70"/>
      <c r="C29" s="70"/>
      <c r="D29" s="70"/>
      <c r="E29" s="66"/>
      <c r="F29" s="73"/>
      <c r="G29" s="62"/>
      <c r="H29" s="62"/>
      <c r="I29" s="62"/>
    </row>
    <row r="30" spans="1:9" ht="15.75">
      <c r="A30" s="76"/>
      <c r="B30" s="70" t="s">
        <v>17</v>
      </c>
      <c r="C30" s="70"/>
      <c r="D30" s="70"/>
      <c r="E30" s="66"/>
      <c r="F30" s="73"/>
      <c r="G30" s="62"/>
      <c r="H30" s="62"/>
      <c r="I30" s="62"/>
    </row>
    <row r="31" spans="1:9" ht="15.75">
      <c r="A31" s="76"/>
      <c r="B31" s="70" t="s">
        <v>10</v>
      </c>
      <c r="C31" s="70" t="s">
        <v>11</v>
      </c>
      <c r="D31" s="70"/>
      <c r="E31" s="66"/>
      <c r="F31" s="73"/>
      <c r="G31" s="62"/>
      <c r="H31" s="62"/>
      <c r="I31" s="62"/>
    </row>
    <row r="32" spans="1:9" ht="15.75">
      <c r="A32" s="76" t="s">
        <v>16</v>
      </c>
      <c r="B32" s="70"/>
      <c r="C32" s="70"/>
      <c r="D32" s="70"/>
      <c r="E32" s="66"/>
      <c r="F32" s="73"/>
      <c r="G32" s="62"/>
      <c r="H32" s="62"/>
      <c r="I32" s="62"/>
    </row>
    <row r="33" spans="1:9" ht="15.75">
      <c r="A33" s="76"/>
      <c r="B33" s="70" t="s">
        <v>18</v>
      </c>
      <c r="C33" s="70"/>
      <c r="D33" s="70"/>
      <c r="E33" s="62"/>
      <c r="F33" s="73"/>
      <c r="G33" s="62"/>
      <c r="H33" s="62"/>
      <c r="I33" s="62"/>
    </row>
    <row r="34" spans="1:9" ht="15.75">
      <c r="A34" s="76"/>
      <c r="B34" s="70"/>
      <c r="C34" s="70"/>
      <c r="D34" s="70"/>
      <c r="E34" s="66" t="s">
        <v>71</v>
      </c>
      <c r="F34" s="73"/>
      <c r="G34" s="62"/>
      <c r="H34" s="62"/>
      <c r="I34" s="62"/>
    </row>
    <row r="35" spans="1:9" ht="15.75">
      <c r="A35" s="76" t="s">
        <v>9</v>
      </c>
      <c r="B35" s="70"/>
      <c r="C35" s="70"/>
      <c r="D35" s="70"/>
      <c r="E35" s="71" t="s">
        <v>72</v>
      </c>
      <c r="F35" s="73"/>
      <c r="G35" s="62"/>
      <c r="H35" s="62"/>
      <c r="I35" s="62"/>
    </row>
    <row r="36" spans="1:9" ht="15.75">
      <c r="A36" s="76"/>
      <c r="B36" s="70"/>
      <c r="C36" s="70"/>
      <c r="D36" s="70"/>
      <c r="E36" s="71" t="s">
        <v>73</v>
      </c>
      <c r="F36" s="73"/>
      <c r="G36" s="62"/>
      <c r="H36" s="62"/>
      <c r="I36" s="62"/>
    </row>
    <row r="37" spans="1:9" ht="15.75">
      <c r="A37" s="76"/>
      <c r="B37" s="70" t="s">
        <v>13</v>
      </c>
      <c r="C37" s="70" t="s">
        <v>12</v>
      </c>
      <c r="D37" s="70"/>
      <c r="E37" s="66"/>
      <c r="F37" s="73"/>
      <c r="G37" s="62"/>
      <c r="H37" s="62"/>
      <c r="I37" s="62"/>
    </row>
    <row r="38" spans="1:9" ht="15.75">
      <c r="A38" s="76"/>
      <c r="B38" s="70"/>
      <c r="C38" s="70"/>
      <c r="D38" s="70"/>
      <c r="E38" s="66"/>
      <c r="F38" s="73"/>
      <c r="G38" s="62"/>
      <c r="H38" s="62"/>
      <c r="I38" s="62"/>
    </row>
    <row r="39" spans="1:9" ht="15.75">
      <c r="A39" s="76"/>
      <c r="B39" s="70" t="s">
        <v>14</v>
      </c>
      <c r="C39" s="70"/>
      <c r="D39" s="70"/>
      <c r="E39" s="72" t="s">
        <v>79</v>
      </c>
      <c r="F39" s="73"/>
      <c r="G39" s="62"/>
      <c r="H39" s="62"/>
      <c r="I39" s="62"/>
    </row>
    <row r="40" spans="1:9" ht="15.75">
      <c r="A40" s="76"/>
      <c r="B40" s="70"/>
      <c r="C40" s="70"/>
      <c r="D40" s="70"/>
      <c r="E40" s="62"/>
      <c r="F40" s="73"/>
      <c r="G40" s="62"/>
      <c r="H40" s="62"/>
      <c r="I40" s="62"/>
    </row>
    <row r="41" spans="1:9" ht="15.75">
      <c r="A41" s="76"/>
      <c r="B41" s="70"/>
      <c r="C41" s="70"/>
      <c r="D41" s="70"/>
      <c r="E41" s="70"/>
      <c r="F41" s="73"/>
      <c r="G41" s="62"/>
      <c r="H41" s="62"/>
      <c r="I41" s="62"/>
    </row>
    <row r="42" spans="1:9" ht="15.75">
      <c r="A42" s="76" t="s">
        <v>15</v>
      </c>
      <c r="B42" s="70"/>
      <c r="C42" s="70"/>
      <c r="D42" s="86" t="s">
        <v>21</v>
      </c>
      <c r="E42" s="87"/>
      <c r="F42" s="88"/>
      <c r="G42" s="62"/>
      <c r="H42" s="62"/>
      <c r="I42" s="62"/>
    </row>
    <row r="43" spans="1:9" ht="15.75">
      <c r="A43" s="76"/>
      <c r="B43" s="70"/>
      <c r="C43" s="70"/>
      <c r="D43" s="15" t="s">
        <v>19</v>
      </c>
      <c r="E43" s="15" t="s">
        <v>0</v>
      </c>
      <c r="F43" s="15" t="s">
        <v>1</v>
      </c>
      <c r="G43" s="62"/>
      <c r="H43" s="62"/>
      <c r="I43" s="62"/>
    </row>
    <row r="44" spans="1:9" ht="15.75">
      <c r="A44" s="81"/>
      <c r="B44" s="81" t="s">
        <v>67</v>
      </c>
      <c r="C44" s="83">
        <f>$A$17+$A$27</f>
        <v>7.2</v>
      </c>
      <c r="D44" s="45">
        <v>3000</v>
      </c>
      <c r="E44" s="53">
        <f>IF(AND(Zo6dB&gt;0,D44&gt;0),1000000/(2*PI()*D44*Zo6dB),"")</f>
        <v>7.368284402402561</v>
      </c>
      <c r="F44" s="44">
        <f>IF(AND(Zo6dB&gt;0,D44&gt;0),(Zo6dB*1000)/(2*PI()*D44),"")</f>
        <v>0.38197186342054884</v>
      </c>
      <c r="G44" s="62"/>
      <c r="H44" s="62"/>
      <c r="I44" s="62"/>
    </row>
    <row r="45" spans="1:9" ht="15.75">
      <c r="A45" s="62"/>
      <c r="B45" s="62"/>
      <c r="C45" s="62"/>
      <c r="D45" s="62"/>
      <c r="E45" s="62"/>
      <c r="F45" s="62"/>
      <c r="G45" s="62"/>
      <c r="H45" s="62"/>
      <c r="I45" s="62"/>
    </row>
    <row r="46" spans="1:9" ht="15.75">
      <c r="A46" s="62"/>
      <c r="B46" s="62"/>
      <c r="C46" s="62"/>
      <c r="D46" s="62"/>
      <c r="E46" s="62"/>
      <c r="F46" s="62"/>
      <c r="G46" s="62"/>
      <c r="H46" s="62"/>
      <c r="I46" s="62"/>
    </row>
    <row r="47" spans="1:9" ht="15.75">
      <c r="A47" s="62"/>
      <c r="B47" s="62"/>
      <c r="C47" s="62"/>
      <c r="D47" s="62"/>
      <c r="E47" s="62"/>
      <c r="F47" s="62"/>
      <c r="G47" s="62"/>
      <c r="H47" s="62"/>
      <c r="I47" s="62"/>
    </row>
    <row r="48" spans="1:9" ht="15.75">
      <c r="A48" s="62"/>
      <c r="B48" s="62"/>
      <c r="C48" s="62"/>
      <c r="D48" s="62"/>
      <c r="E48" s="62"/>
      <c r="F48" s="62"/>
      <c r="G48" s="62"/>
      <c r="H48" s="62"/>
      <c r="I48" s="62"/>
    </row>
    <row r="49" spans="1:9" ht="15.75">
      <c r="A49" s="62"/>
      <c r="B49" s="62"/>
      <c r="C49" s="62"/>
      <c r="D49" s="62"/>
      <c r="E49" s="62"/>
      <c r="F49" s="62"/>
      <c r="G49" s="62"/>
      <c r="H49" s="62"/>
      <c r="I49" s="62"/>
    </row>
    <row r="50" spans="1:9" ht="15.75">
      <c r="A50" s="62"/>
      <c r="B50" s="62"/>
      <c r="C50" s="62"/>
      <c r="D50" s="62"/>
      <c r="E50" s="62"/>
      <c r="F50" s="62"/>
      <c r="G50" s="62"/>
      <c r="H50" s="62"/>
      <c r="I50" s="62"/>
    </row>
  </sheetData>
  <sheetProtection password="CD78" sheet="1" objects="1" scenarios="1"/>
  <mergeCells count="2">
    <mergeCell ref="A1:F1"/>
    <mergeCell ref="D42:F42"/>
  </mergeCells>
  <printOptions horizontalCentered="1"/>
  <pageMargins left="0.7874015748031497" right="0.7874015748031497" top="0.74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pane ySplit="3" topLeftCell="BM4" activePane="bottomLeft" state="frozen"/>
      <selection pane="topLeft" activeCell="A1" sqref="A1"/>
      <selection pane="bottomLeft" activeCell="A17" sqref="A17"/>
    </sheetView>
  </sheetViews>
  <sheetFormatPr defaultColWidth="11.00390625" defaultRowHeight="15.75"/>
  <cols>
    <col min="1" max="16384" width="11.00390625" style="1" customWidth="1"/>
  </cols>
  <sheetData>
    <row r="1" spans="1:9" ht="22.5">
      <c r="A1" s="92" t="s">
        <v>75</v>
      </c>
      <c r="B1" s="92"/>
      <c r="C1" s="92"/>
      <c r="D1" s="92"/>
      <c r="E1" s="92"/>
      <c r="F1" s="92"/>
      <c r="G1" s="62"/>
      <c r="H1" s="62"/>
      <c r="I1" s="62"/>
    </row>
    <row r="2" spans="1:9" ht="15.75">
      <c r="A2" s="62"/>
      <c r="B2" s="62"/>
      <c r="C2" s="62"/>
      <c r="D2" s="62"/>
      <c r="E2" s="62"/>
      <c r="F2" s="62"/>
      <c r="G2" s="62"/>
      <c r="H2" s="62"/>
      <c r="I2" s="62"/>
    </row>
    <row r="3" spans="1:9" ht="15.75">
      <c r="A3" s="84"/>
      <c r="B3" s="9" t="s">
        <v>2</v>
      </c>
      <c r="C3" s="6" t="s">
        <v>0</v>
      </c>
      <c r="D3" s="9" t="s">
        <v>1</v>
      </c>
      <c r="E3" s="65"/>
      <c r="F3" s="62"/>
      <c r="G3" s="62"/>
      <c r="H3" s="62"/>
      <c r="I3" s="62"/>
    </row>
    <row r="4" spans="1:9" ht="15.75">
      <c r="A4" s="2"/>
      <c r="B4" s="11">
        <v>100</v>
      </c>
      <c r="C4" s="19">
        <f>IF(Zo12dB&gt;0,(SQRT(2)*1000000)/(4*PI()*$B4*Zo12dB),"")</f>
        <v>156.3049159994976</v>
      </c>
      <c r="D4" s="12">
        <f>IF(Zo12dB&gt;0,(SQRT(2)*Zo12dB*1000)/(2*PI()*$B4),"")</f>
        <v>16.20569369082791</v>
      </c>
      <c r="E4" s="62"/>
      <c r="F4" s="62"/>
      <c r="G4" s="62"/>
      <c r="H4" s="62"/>
      <c r="I4" s="62"/>
    </row>
    <row r="5" spans="1:9" ht="15.75">
      <c r="A5" s="2"/>
      <c r="B5" s="11">
        <v>200</v>
      </c>
      <c r="C5" s="19">
        <f aca="true" t="shared" si="0" ref="C5:C27">IF(Zo12dB&gt;0,(SQRT(2)*1000000)/(4*PI()*$B5*Zo12dB),"")</f>
        <v>78.1524579997488</v>
      </c>
      <c r="D5" s="12">
        <f aca="true" t="shared" si="1" ref="D5:D27">IF(Zo12dB&gt;0,(SQRT(2)*Zo12dB*1000)/(2*PI()*$B5),"")</f>
        <v>8.102846845413955</v>
      </c>
      <c r="E5" s="62"/>
      <c r="F5" s="62"/>
      <c r="G5" s="62"/>
      <c r="H5" s="62"/>
      <c r="I5" s="62"/>
    </row>
    <row r="6" spans="1:9" ht="15.75">
      <c r="A6" s="3"/>
      <c r="B6" s="11">
        <v>300</v>
      </c>
      <c r="C6" s="19">
        <f t="shared" si="0"/>
        <v>52.101638666499205</v>
      </c>
      <c r="D6" s="12">
        <f t="shared" si="1"/>
        <v>5.401897896942637</v>
      </c>
      <c r="E6" s="62"/>
      <c r="F6" s="62"/>
      <c r="G6" s="62"/>
      <c r="H6" s="62"/>
      <c r="I6" s="62"/>
    </row>
    <row r="7" spans="1:9" ht="15.75">
      <c r="A7" s="3"/>
      <c r="B7" s="11">
        <v>400</v>
      </c>
      <c r="C7" s="19">
        <f t="shared" si="0"/>
        <v>39.0762289998744</v>
      </c>
      <c r="D7" s="12">
        <f t="shared" si="1"/>
        <v>4.051423422706978</v>
      </c>
      <c r="E7" s="62"/>
      <c r="F7" s="62"/>
      <c r="G7" s="62"/>
      <c r="H7" s="62"/>
      <c r="I7" s="62"/>
    </row>
    <row r="8" spans="1:9" ht="15.75">
      <c r="A8" s="3"/>
      <c r="B8" s="11">
        <v>500</v>
      </c>
      <c r="C8" s="19">
        <f t="shared" si="0"/>
        <v>31.26098319989952</v>
      </c>
      <c r="D8" s="12">
        <f t="shared" si="1"/>
        <v>3.2411387381655823</v>
      </c>
      <c r="E8" s="62"/>
      <c r="F8" s="62"/>
      <c r="G8" s="62"/>
      <c r="H8" s="62"/>
      <c r="I8" s="62"/>
    </row>
    <row r="9" spans="1:9" ht="15.75">
      <c r="A9" s="3"/>
      <c r="B9" s="11">
        <v>600</v>
      </c>
      <c r="C9" s="19">
        <f t="shared" si="0"/>
        <v>26.050819333249603</v>
      </c>
      <c r="D9" s="12">
        <f t="shared" si="1"/>
        <v>2.7009489484713183</v>
      </c>
      <c r="E9" s="62"/>
      <c r="F9" s="62"/>
      <c r="G9" s="62"/>
      <c r="H9" s="62"/>
      <c r="I9" s="62"/>
    </row>
    <row r="10" spans="1:9" ht="15.75">
      <c r="A10" s="3"/>
      <c r="B10" s="11">
        <v>700</v>
      </c>
      <c r="C10" s="19">
        <f t="shared" si="0"/>
        <v>22.329273714213944</v>
      </c>
      <c r="D10" s="12">
        <f t="shared" si="1"/>
        <v>2.3150990986897018</v>
      </c>
      <c r="E10" s="62"/>
      <c r="F10" s="62"/>
      <c r="G10" s="62"/>
      <c r="H10" s="62"/>
      <c r="I10" s="62"/>
    </row>
    <row r="11" spans="1:9" ht="15.75">
      <c r="A11" s="2" t="s">
        <v>3</v>
      </c>
      <c r="B11" s="11">
        <v>800</v>
      </c>
      <c r="C11" s="19">
        <f t="shared" si="0"/>
        <v>19.5381144999372</v>
      </c>
      <c r="D11" s="12">
        <f t="shared" si="1"/>
        <v>2.025711711353489</v>
      </c>
      <c r="E11" s="62"/>
      <c r="F11" s="62"/>
      <c r="G11" s="62"/>
      <c r="H11" s="62"/>
      <c r="I11" s="62"/>
    </row>
    <row r="12" spans="1:9" ht="15.75">
      <c r="A12" s="2" t="s">
        <v>4</v>
      </c>
      <c r="B12" s="11">
        <v>900</v>
      </c>
      <c r="C12" s="19">
        <f t="shared" si="0"/>
        <v>17.367212888833066</v>
      </c>
      <c r="D12" s="12">
        <f t="shared" si="1"/>
        <v>1.8006326323142123</v>
      </c>
      <c r="E12" s="62"/>
      <c r="F12" s="62"/>
      <c r="G12" s="62"/>
      <c r="H12" s="62"/>
      <c r="I12" s="62"/>
    </row>
    <row r="13" spans="1:9" ht="15.75">
      <c r="A13" s="2" t="s">
        <v>5</v>
      </c>
      <c r="B13" s="11">
        <v>1000</v>
      </c>
      <c r="C13" s="19">
        <f t="shared" si="0"/>
        <v>15.63049159994976</v>
      </c>
      <c r="D13" s="12">
        <f t="shared" si="1"/>
        <v>1.6205693690827911</v>
      </c>
      <c r="E13" s="62"/>
      <c r="F13" s="62"/>
      <c r="G13" s="62"/>
      <c r="H13" s="62"/>
      <c r="I13" s="62"/>
    </row>
    <row r="14" spans="1:9" ht="15.75">
      <c r="A14" s="2" t="s">
        <v>39</v>
      </c>
      <c r="B14" s="11">
        <v>1500</v>
      </c>
      <c r="C14" s="19">
        <f t="shared" si="0"/>
        <v>10.420327733299839</v>
      </c>
      <c r="D14" s="12">
        <f t="shared" si="1"/>
        <v>1.0803795793885274</v>
      </c>
      <c r="E14" s="62"/>
      <c r="F14" s="62"/>
      <c r="G14" s="62"/>
      <c r="H14" s="62"/>
      <c r="I14" s="62"/>
    </row>
    <row r="15" spans="1:9" ht="15.75">
      <c r="A15" s="2" t="s">
        <v>7</v>
      </c>
      <c r="B15" s="11">
        <v>2000</v>
      </c>
      <c r="C15" s="19">
        <f t="shared" si="0"/>
        <v>7.81524579997488</v>
      </c>
      <c r="D15" s="12">
        <f t="shared" si="1"/>
        <v>0.8102846845413956</v>
      </c>
      <c r="E15" s="62"/>
      <c r="F15" s="62"/>
      <c r="G15" s="62"/>
      <c r="H15" s="62"/>
      <c r="I15" s="62"/>
    </row>
    <row r="16" spans="1:9" ht="15.75">
      <c r="A16" s="16" t="s">
        <v>8</v>
      </c>
      <c r="B16" s="11">
        <v>2500</v>
      </c>
      <c r="C16" s="19">
        <f t="shared" si="0"/>
        <v>6.252196639979904</v>
      </c>
      <c r="D16" s="12">
        <f t="shared" si="1"/>
        <v>0.6482277476331164</v>
      </c>
      <c r="E16" s="62"/>
      <c r="F16" s="62"/>
      <c r="G16" s="62"/>
      <c r="H16" s="62"/>
      <c r="I16" s="62"/>
    </row>
    <row r="17" spans="1:9" ht="15.75">
      <c r="A17" s="20">
        <v>8</v>
      </c>
      <c r="B17" s="11">
        <v>3000</v>
      </c>
      <c r="C17" s="19">
        <f t="shared" si="0"/>
        <v>5.2101638666499195</v>
      </c>
      <c r="D17" s="12">
        <f t="shared" si="1"/>
        <v>0.5401897896942637</v>
      </c>
      <c r="E17" s="62"/>
      <c r="F17" s="62"/>
      <c r="G17" s="62"/>
      <c r="H17" s="62"/>
      <c r="I17" s="62"/>
    </row>
    <row r="18" spans="1:9" ht="15.75">
      <c r="A18" s="16" t="s">
        <v>48</v>
      </c>
      <c r="B18" s="11">
        <v>3500</v>
      </c>
      <c r="C18" s="19">
        <f t="shared" si="0"/>
        <v>4.465854742842788</v>
      </c>
      <c r="D18" s="12">
        <f t="shared" si="1"/>
        <v>0.4630198197379403</v>
      </c>
      <c r="E18" s="62"/>
      <c r="F18" s="62"/>
      <c r="G18" s="62"/>
      <c r="H18" s="62"/>
      <c r="I18" s="62"/>
    </row>
    <row r="19" spans="1:9" ht="15.75">
      <c r="A19" s="3"/>
      <c r="B19" s="11">
        <v>4000</v>
      </c>
      <c r="C19" s="19">
        <f t="shared" si="0"/>
        <v>3.90762289998744</v>
      </c>
      <c r="D19" s="12">
        <f t="shared" si="1"/>
        <v>0.4051423422706978</v>
      </c>
      <c r="E19" s="62"/>
      <c r="F19" s="62"/>
      <c r="G19" s="62"/>
      <c r="H19" s="62"/>
      <c r="I19" s="62"/>
    </row>
    <row r="20" spans="1:9" ht="15.75">
      <c r="A20" s="3"/>
      <c r="B20" s="11">
        <v>4500</v>
      </c>
      <c r="C20" s="19">
        <f t="shared" si="0"/>
        <v>3.473442577766613</v>
      </c>
      <c r="D20" s="12">
        <f t="shared" si="1"/>
        <v>0.36012652646284243</v>
      </c>
      <c r="E20" s="62"/>
      <c r="F20" s="62"/>
      <c r="G20" s="62"/>
      <c r="H20" s="62"/>
      <c r="I20" s="62"/>
    </row>
    <row r="21" spans="1:9" ht="15.75">
      <c r="A21" s="3"/>
      <c r="B21" s="11">
        <v>5000</v>
      </c>
      <c r="C21" s="19">
        <f t="shared" si="0"/>
        <v>3.126098319989952</v>
      </c>
      <c r="D21" s="12">
        <f t="shared" si="1"/>
        <v>0.3241138738165582</v>
      </c>
      <c r="E21" s="62"/>
      <c r="F21" s="62"/>
      <c r="G21" s="62"/>
      <c r="H21" s="62"/>
      <c r="I21" s="62"/>
    </row>
    <row r="22" spans="1:9" ht="15.75">
      <c r="A22" s="3"/>
      <c r="B22" s="11">
        <v>5500</v>
      </c>
      <c r="C22" s="19">
        <f t="shared" si="0"/>
        <v>2.8419075636272293</v>
      </c>
      <c r="D22" s="12">
        <f t="shared" si="1"/>
        <v>0.29464897619687114</v>
      </c>
      <c r="E22" s="62"/>
      <c r="F22" s="62"/>
      <c r="G22" s="62"/>
      <c r="H22" s="62"/>
      <c r="I22" s="62"/>
    </row>
    <row r="23" spans="1:9" ht="15.75">
      <c r="A23" s="3"/>
      <c r="B23" s="11">
        <v>6000</v>
      </c>
      <c r="C23" s="19">
        <f t="shared" si="0"/>
        <v>2.6050819333249597</v>
      </c>
      <c r="D23" s="12">
        <f t="shared" si="1"/>
        <v>0.27009489484713184</v>
      </c>
      <c r="E23" s="62"/>
      <c r="F23" s="62"/>
      <c r="G23" s="62"/>
      <c r="H23" s="62"/>
      <c r="I23" s="62"/>
    </row>
    <row r="24" spans="1:9" ht="15.75">
      <c r="A24" s="3"/>
      <c r="B24" s="11">
        <v>7000</v>
      </c>
      <c r="C24" s="19">
        <f t="shared" si="0"/>
        <v>2.232927371421394</v>
      </c>
      <c r="D24" s="12">
        <f t="shared" si="1"/>
        <v>0.23150990986897016</v>
      </c>
      <c r="E24" s="62"/>
      <c r="F24" s="62"/>
      <c r="G24" s="62"/>
      <c r="H24" s="62"/>
      <c r="I24" s="62"/>
    </row>
    <row r="25" spans="1:9" ht="15.75">
      <c r="A25" s="16" t="s">
        <v>58</v>
      </c>
      <c r="B25" s="11">
        <v>8000</v>
      </c>
      <c r="C25" s="19">
        <f t="shared" si="0"/>
        <v>1.95381144999372</v>
      </c>
      <c r="D25" s="12">
        <f t="shared" si="1"/>
        <v>0.2025711711353489</v>
      </c>
      <c r="E25" s="62"/>
      <c r="F25" s="62"/>
      <c r="G25" s="62"/>
      <c r="H25" s="62"/>
      <c r="I25" s="62"/>
    </row>
    <row r="26" spans="1:9" ht="15.75">
      <c r="A26" s="55" t="s">
        <v>69</v>
      </c>
      <c r="B26" s="11">
        <v>9000</v>
      </c>
      <c r="C26" s="19">
        <f t="shared" si="0"/>
        <v>1.7367212888833066</v>
      </c>
      <c r="D26" s="12">
        <f t="shared" si="1"/>
        <v>0.18006326323142122</v>
      </c>
      <c r="E26" s="62"/>
      <c r="F26" s="62"/>
      <c r="G26" s="62"/>
      <c r="H26" s="62"/>
      <c r="I26" s="62"/>
    </row>
    <row r="27" spans="1:9" ht="15.75">
      <c r="A27" s="24">
        <v>-0.8</v>
      </c>
      <c r="B27" s="11">
        <v>10000</v>
      </c>
      <c r="C27" s="19">
        <f t="shared" si="0"/>
        <v>1.563049159994976</v>
      </c>
      <c r="D27" s="12">
        <f t="shared" si="1"/>
        <v>0.1620569369082791</v>
      </c>
      <c r="E27" s="62"/>
      <c r="F27" s="62"/>
      <c r="G27" s="62"/>
      <c r="H27" s="62"/>
      <c r="I27" s="62"/>
    </row>
    <row r="28" spans="1:9" ht="15.75">
      <c r="A28" s="75"/>
      <c r="B28" s="74"/>
      <c r="C28" s="74"/>
      <c r="D28" s="74"/>
      <c r="E28" s="67"/>
      <c r="F28" s="79"/>
      <c r="G28" s="62"/>
      <c r="H28" s="62"/>
      <c r="I28" s="62"/>
    </row>
    <row r="29" spans="1:9" ht="15.75">
      <c r="A29" s="76" t="s">
        <v>27</v>
      </c>
      <c r="B29" s="70"/>
      <c r="C29" s="70"/>
      <c r="D29" s="70"/>
      <c r="E29" s="66"/>
      <c r="F29" s="73"/>
      <c r="G29" s="62"/>
      <c r="H29" s="62"/>
      <c r="I29" s="62"/>
    </row>
    <row r="30" spans="1:9" ht="15.75">
      <c r="A30" s="76"/>
      <c r="B30" s="70"/>
      <c r="C30" s="70"/>
      <c r="D30" s="70"/>
      <c r="E30" s="66"/>
      <c r="F30" s="73"/>
      <c r="G30" s="62"/>
      <c r="H30" s="62"/>
      <c r="I30" s="62"/>
    </row>
    <row r="31" spans="1:9" ht="15.75">
      <c r="A31" s="76"/>
      <c r="B31" s="70" t="s">
        <v>22</v>
      </c>
      <c r="C31" s="70"/>
      <c r="D31" s="70"/>
      <c r="E31" s="66"/>
      <c r="F31" s="73"/>
      <c r="G31" s="62"/>
      <c r="H31" s="62"/>
      <c r="I31" s="62"/>
    </row>
    <row r="32" spans="1:9" ht="15.75">
      <c r="A32" s="76" t="s">
        <v>81</v>
      </c>
      <c r="B32" s="70" t="s">
        <v>28</v>
      </c>
      <c r="C32" s="70" t="s">
        <v>30</v>
      </c>
      <c r="D32" s="70"/>
      <c r="E32" s="66"/>
      <c r="F32" s="73"/>
      <c r="G32" s="62"/>
      <c r="H32" s="62"/>
      <c r="I32" s="62"/>
    </row>
    <row r="33" spans="1:9" ht="15.75">
      <c r="A33" s="76"/>
      <c r="B33" s="70"/>
      <c r="C33" s="70"/>
      <c r="D33" s="70"/>
      <c r="E33" s="66"/>
      <c r="F33" s="73"/>
      <c r="G33" s="62"/>
      <c r="H33" s="62"/>
      <c r="I33" s="62"/>
    </row>
    <row r="34" spans="1:9" ht="15.75">
      <c r="A34" s="76"/>
      <c r="B34" s="70" t="s">
        <v>23</v>
      </c>
      <c r="C34" s="70"/>
      <c r="D34" s="70"/>
      <c r="E34" s="66" t="s">
        <v>71</v>
      </c>
      <c r="F34" s="73"/>
      <c r="G34" s="62"/>
      <c r="H34" s="62"/>
      <c r="I34" s="62"/>
    </row>
    <row r="35" spans="1:9" ht="15.75">
      <c r="A35" s="76" t="s">
        <v>29</v>
      </c>
      <c r="B35" s="70"/>
      <c r="C35" s="70"/>
      <c r="D35" s="70"/>
      <c r="E35" s="71" t="s">
        <v>78</v>
      </c>
      <c r="F35" s="73"/>
      <c r="G35" s="62"/>
      <c r="H35" s="62"/>
      <c r="I35" s="62"/>
    </row>
    <row r="36" spans="1:9" ht="15.75">
      <c r="A36" s="76"/>
      <c r="B36" s="70" t="s">
        <v>24</v>
      </c>
      <c r="C36" s="70"/>
      <c r="D36" s="70"/>
      <c r="E36" s="71" t="s">
        <v>77</v>
      </c>
      <c r="F36" s="73"/>
      <c r="G36" s="62"/>
      <c r="H36" s="62"/>
      <c r="I36" s="62"/>
    </row>
    <row r="37" spans="1:9" ht="15.75">
      <c r="A37" s="76"/>
      <c r="B37" s="70"/>
      <c r="C37" s="70"/>
      <c r="D37" s="70"/>
      <c r="E37" s="66"/>
      <c r="F37" s="73"/>
      <c r="G37" s="62"/>
      <c r="H37" s="62"/>
      <c r="I37" s="62"/>
    </row>
    <row r="38" spans="1:9" ht="15.75">
      <c r="A38" s="76"/>
      <c r="B38" s="70"/>
      <c r="C38" s="70"/>
      <c r="D38" s="70"/>
      <c r="E38" s="66"/>
      <c r="F38" s="73"/>
      <c r="G38" s="62"/>
      <c r="H38" s="62"/>
      <c r="I38" s="62"/>
    </row>
    <row r="39" spans="1:9" ht="15.75">
      <c r="A39" s="76" t="s">
        <v>26</v>
      </c>
      <c r="B39" s="70"/>
      <c r="C39" s="70"/>
      <c r="D39" s="70"/>
      <c r="E39" s="70"/>
      <c r="F39" s="73"/>
      <c r="G39" s="62"/>
      <c r="H39" s="62"/>
      <c r="I39" s="62"/>
    </row>
    <row r="40" spans="1:9" ht="15.75">
      <c r="A40" s="76"/>
      <c r="B40" s="70" t="s">
        <v>25</v>
      </c>
      <c r="C40" s="70"/>
      <c r="D40" s="70"/>
      <c r="E40" s="72" t="s">
        <v>79</v>
      </c>
      <c r="F40" s="73"/>
      <c r="G40" s="62"/>
      <c r="H40" s="62"/>
      <c r="I40" s="62"/>
    </row>
    <row r="41" spans="1:9" ht="15.75">
      <c r="A41" s="76"/>
      <c r="B41" s="70" t="s">
        <v>31</v>
      </c>
      <c r="C41" s="70"/>
      <c r="D41" s="70"/>
      <c r="E41" s="70"/>
      <c r="F41" s="73"/>
      <c r="G41" s="62"/>
      <c r="H41" s="62"/>
      <c r="I41" s="62"/>
    </row>
    <row r="42" spans="1:9" ht="15.75">
      <c r="A42" s="76"/>
      <c r="B42" s="70"/>
      <c r="C42" s="70"/>
      <c r="D42" s="62"/>
      <c r="E42" s="62"/>
      <c r="F42" s="80"/>
      <c r="G42" s="62"/>
      <c r="H42" s="62"/>
      <c r="I42" s="62"/>
    </row>
    <row r="43" spans="1:9" ht="15.75">
      <c r="A43" s="76"/>
      <c r="B43" s="70"/>
      <c r="C43" s="70"/>
      <c r="D43" s="89" t="s">
        <v>20</v>
      </c>
      <c r="E43" s="90"/>
      <c r="F43" s="91"/>
      <c r="G43" s="62"/>
      <c r="H43" s="62"/>
      <c r="I43" s="62"/>
    </row>
    <row r="44" spans="1:9" ht="15.75">
      <c r="A44" s="76"/>
      <c r="B44" s="70"/>
      <c r="C44" s="70"/>
      <c r="D44" s="9" t="s">
        <v>19</v>
      </c>
      <c r="E44" s="6" t="s">
        <v>0</v>
      </c>
      <c r="F44" s="9" t="s">
        <v>1</v>
      </c>
      <c r="G44" s="62"/>
      <c r="H44" s="62"/>
      <c r="I44" s="62"/>
    </row>
    <row r="45" spans="1:9" ht="15.75">
      <c r="A45" s="81"/>
      <c r="B45" s="81" t="s">
        <v>67</v>
      </c>
      <c r="C45" s="82">
        <f>$A$17+$A$27</f>
        <v>7.2</v>
      </c>
      <c r="D45" s="43">
        <v>4000</v>
      </c>
      <c r="E45" s="54">
        <f>IF(AND(Zo12dB&gt;0,$D45&gt;0),(SQRT(2)*1000000)/(4*PI()*$D45*Zo12dB),"")</f>
        <v>3.90762289998744</v>
      </c>
      <c r="F45" s="38">
        <f>IF(AND($D45&gt;0,Zo12dB&gt;0),(SQRT(2)*Zo12dB*1000)/(2*PI()*$D45),"")</f>
        <v>0.4051423422706978</v>
      </c>
      <c r="G45" s="62"/>
      <c r="H45" s="62"/>
      <c r="I45" s="62"/>
    </row>
    <row r="46" spans="1:9" ht="15.75">
      <c r="A46" s="62"/>
      <c r="B46" s="62"/>
      <c r="C46" s="62"/>
      <c r="D46" s="62"/>
      <c r="E46" s="62"/>
      <c r="F46" s="62"/>
      <c r="G46" s="62"/>
      <c r="H46" s="62"/>
      <c r="I46" s="62"/>
    </row>
    <row r="47" spans="1:9" ht="15.75">
      <c r="A47" s="62"/>
      <c r="B47" s="62"/>
      <c r="C47" s="62"/>
      <c r="D47" s="62"/>
      <c r="E47" s="62"/>
      <c r="F47" s="62"/>
      <c r="G47" s="62"/>
      <c r="H47" s="62"/>
      <c r="I47" s="62"/>
    </row>
    <row r="48" spans="1:9" ht="15.75">
      <c r="A48" s="62"/>
      <c r="B48" s="62"/>
      <c r="C48" s="62"/>
      <c r="D48" s="62"/>
      <c r="E48" s="62"/>
      <c r="F48" s="62"/>
      <c r="G48" s="62"/>
      <c r="H48" s="62"/>
      <c r="I48" s="62"/>
    </row>
    <row r="49" spans="1:9" ht="15.75">
      <c r="A49" s="62"/>
      <c r="B49" s="62"/>
      <c r="C49" s="62"/>
      <c r="D49" s="62"/>
      <c r="E49" s="62"/>
      <c r="F49" s="62"/>
      <c r="G49" s="62"/>
      <c r="H49" s="62"/>
      <c r="I49" s="62"/>
    </row>
    <row r="50" spans="1:9" ht="15.75">
      <c r="A50" s="62"/>
      <c r="B50" s="62"/>
      <c r="C50" s="62"/>
      <c r="D50" s="62"/>
      <c r="E50" s="62"/>
      <c r="F50" s="62"/>
      <c r="G50" s="62"/>
      <c r="H50" s="62"/>
      <c r="I50" s="62"/>
    </row>
  </sheetData>
  <sheetProtection password="CD78" sheet="1" objects="1" scenarios="1"/>
  <mergeCells count="2">
    <mergeCell ref="D43:F43"/>
    <mergeCell ref="A1:F1"/>
  </mergeCells>
  <printOptions horizontalCentered="1"/>
  <pageMargins left="0.72" right="0.7874015748031497" top="0.7480314960629921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pane ySplit="3" topLeftCell="BM4" activePane="bottomLeft" state="frozen"/>
      <selection pane="topLeft" activeCell="A1" sqref="A1"/>
      <selection pane="bottomLeft" activeCell="A17" sqref="A17"/>
    </sheetView>
  </sheetViews>
  <sheetFormatPr defaultColWidth="11.00390625" defaultRowHeight="15.75"/>
  <cols>
    <col min="1" max="16384" width="11.00390625" style="1" customWidth="1"/>
  </cols>
  <sheetData>
    <row r="1" spans="1:9" ht="22.5">
      <c r="A1" s="93" t="s">
        <v>76</v>
      </c>
      <c r="B1" s="93"/>
      <c r="C1" s="93"/>
      <c r="D1" s="93"/>
      <c r="E1" s="93"/>
      <c r="F1" s="93"/>
      <c r="G1" s="93"/>
      <c r="H1" s="93"/>
      <c r="I1" s="62"/>
    </row>
    <row r="2" spans="1:9" ht="15.75">
      <c r="A2" s="62"/>
      <c r="B2" s="62"/>
      <c r="C2" s="62"/>
      <c r="D2" s="62"/>
      <c r="E2" s="62"/>
      <c r="F2" s="62"/>
      <c r="G2" s="62"/>
      <c r="H2" s="62"/>
      <c r="I2" s="62"/>
    </row>
    <row r="3" spans="1:13" ht="15.75">
      <c r="A3" s="10"/>
      <c r="B3" s="9" t="s">
        <v>2</v>
      </c>
      <c r="C3" s="9" t="s">
        <v>32</v>
      </c>
      <c r="D3" s="6" t="s">
        <v>33</v>
      </c>
      <c r="E3" s="6" t="s">
        <v>34</v>
      </c>
      <c r="F3" s="6" t="s">
        <v>35</v>
      </c>
      <c r="G3" s="6" t="s">
        <v>36</v>
      </c>
      <c r="H3" s="9" t="s">
        <v>37</v>
      </c>
      <c r="I3" s="65"/>
      <c r="J3" s="5"/>
      <c r="K3" s="5"/>
      <c r="L3" s="5"/>
      <c r="M3" s="5"/>
    </row>
    <row r="4" spans="1:13" ht="15.75">
      <c r="A4" s="4"/>
      <c r="B4" s="11">
        <v>100</v>
      </c>
      <c r="C4" s="12">
        <f>IF(Zo&gt;0,(2*1000000)/(3*PI()*$B4*Zo),"")</f>
        <v>294.7313760961025</v>
      </c>
      <c r="D4" s="12">
        <f>IF(Zo&gt;0,1000000/(3*PI()*$B4*Zo),"")</f>
        <v>147.36568804805125</v>
      </c>
      <c r="E4" s="12">
        <f>IF(Zo&gt;0,1000000/(PI()*$B4*Zo),"")</f>
        <v>442.0970641441537</v>
      </c>
      <c r="F4" s="12">
        <f>IF(Zo&gt;0,(3*Zo*1000)/(4*PI()*$B4),"")</f>
        <v>17.188733853924695</v>
      </c>
      <c r="G4" s="12">
        <f>IF(Zo&gt;0,(Zo*1000)/(4*PI()*$B4),"")</f>
        <v>5.729577951308232</v>
      </c>
      <c r="H4" s="12">
        <f>IF(Zo&gt;0,(3*Zo*1000)/(8*PI()*$B4),"")</f>
        <v>8.594366926962348</v>
      </c>
      <c r="I4" s="66"/>
      <c r="J4" s="7"/>
      <c r="K4" s="8"/>
      <c r="L4" s="7"/>
      <c r="M4" s="8"/>
    </row>
    <row r="5" spans="1:13" ht="15.75">
      <c r="A5" s="4"/>
      <c r="B5" s="11">
        <v>200</v>
      </c>
      <c r="C5" s="12">
        <f aca="true" t="shared" si="0" ref="C5:C27">IF(Zo&gt;0,(2*1000000)/(3*PI()*$B5*Zo),"")</f>
        <v>147.36568804805125</v>
      </c>
      <c r="D5" s="12">
        <f aca="true" t="shared" si="1" ref="D5:D27">IF(Zo&gt;0,1000000/(3*PI()*$B5*Zo),"")</f>
        <v>73.68284402402563</v>
      </c>
      <c r="E5" s="12">
        <f aca="true" t="shared" si="2" ref="E5:E27">IF(Zo&gt;0,1000000/(PI()*$B5*Zo),"")</f>
        <v>221.04853207207685</v>
      </c>
      <c r="F5" s="12">
        <f aca="true" t="shared" si="3" ref="F5:F27">IF(Zo&gt;0,(3*Zo*1000)/(4*PI()*$B5),"")</f>
        <v>8.594366926962348</v>
      </c>
      <c r="G5" s="12">
        <f aca="true" t="shared" si="4" ref="G5:G27">IF(Zo&gt;0,(Zo*1000)/(4*PI()*$B5),"")</f>
        <v>2.864788975654116</v>
      </c>
      <c r="H5" s="12">
        <f aca="true" t="shared" si="5" ref="H5:H27">IF(Zo&gt;0,(3*Zo*1000)/(8*PI()*$B5),"")</f>
        <v>4.297183463481174</v>
      </c>
      <c r="I5" s="66"/>
      <c r="J5" s="7"/>
      <c r="K5" s="8"/>
      <c r="L5" s="7"/>
      <c r="M5" s="8"/>
    </row>
    <row r="6" spans="1:13" ht="15.75">
      <c r="A6" s="3"/>
      <c r="B6" s="11">
        <v>300</v>
      </c>
      <c r="C6" s="12">
        <f t="shared" si="0"/>
        <v>98.24379203203415</v>
      </c>
      <c r="D6" s="12">
        <f t="shared" si="1"/>
        <v>49.121896016017075</v>
      </c>
      <c r="E6" s="12">
        <f t="shared" si="2"/>
        <v>147.36568804805125</v>
      </c>
      <c r="F6" s="12">
        <f t="shared" si="3"/>
        <v>5.729577951308232</v>
      </c>
      <c r="G6" s="12">
        <f t="shared" si="4"/>
        <v>1.909859317102744</v>
      </c>
      <c r="H6" s="12">
        <f t="shared" si="5"/>
        <v>2.864788975654116</v>
      </c>
      <c r="I6" s="66"/>
      <c r="J6" s="7"/>
      <c r="K6" s="8"/>
      <c r="L6" s="7"/>
      <c r="M6" s="8"/>
    </row>
    <row r="7" spans="1:13" ht="15.75">
      <c r="A7" s="3"/>
      <c r="B7" s="11">
        <v>400</v>
      </c>
      <c r="C7" s="12">
        <f t="shared" si="0"/>
        <v>73.68284402402563</v>
      </c>
      <c r="D7" s="12">
        <f t="shared" si="1"/>
        <v>36.84142201201281</v>
      </c>
      <c r="E7" s="12">
        <f t="shared" si="2"/>
        <v>110.52426603603843</v>
      </c>
      <c r="F7" s="12">
        <f t="shared" si="3"/>
        <v>4.297183463481174</v>
      </c>
      <c r="G7" s="12">
        <f t="shared" si="4"/>
        <v>1.432394487827058</v>
      </c>
      <c r="H7" s="12">
        <f t="shared" si="5"/>
        <v>2.148591731740587</v>
      </c>
      <c r="I7" s="66"/>
      <c r="J7" s="7"/>
      <c r="K7" s="8"/>
      <c r="L7" s="7"/>
      <c r="M7" s="8"/>
    </row>
    <row r="8" spans="1:13" ht="15.75">
      <c r="A8" s="3"/>
      <c r="B8" s="11">
        <v>500</v>
      </c>
      <c r="C8" s="12">
        <f t="shared" si="0"/>
        <v>58.94627521922049</v>
      </c>
      <c r="D8" s="12">
        <f t="shared" si="1"/>
        <v>29.473137609610244</v>
      </c>
      <c r="E8" s="12">
        <f t="shared" si="2"/>
        <v>88.41941282883074</v>
      </c>
      <c r="F8" s="12">
        <f t="shared" si="3"/>
        <v>3.4377467707849396</v>
      </c>
      <c r="G8" s="12">
        <f t="shared" si="4"/>
        <v>1.1459155902616465</v>
      </c>
      <c r="H8" s="12">
        <f t="shared" si="5"/>
        <v>1.7188733853924698</v>
      </c>
      <c r="I8" s="66"/>
      <c r="J8" s="7"/>
      <c r="K8" s="8"/>
      <c r="L8" s="7"/>
      <c r="M8" s="8"/>
    </row>
    <row r="9" spans="1:13" ht="15.75">
      <c r="A9" s="3"/>
      <c r="B9" s="11">
        <v>600</v>
      </c>
      <c r="C9" s="12">
        <f t="shared" si="0"/>
        <v>49.121896016017075</v>
      </c>
      <c r="D9" s="12">
        <f t="shared" si="1"/>
        <v>24.560948008008538</v>
      </c>
      <c r="E9" s="12">
        <f t="shared" si="2"/>
        <v>73.68284402402563</v>
      </c>
      <c r="F9" s="12">
        <f t="shared" si="3"/>
        <v>2.864788975654116</v>
      </c>
      <c r="G9" s="12">
        <f t="shared" si="4"/>
        <v>0.954929658551372</v>
      </c>
      <c r="H9" s="12">
        <f t="shared" si="5"/>
        <v>1.432394487827058</v>
      </c>
      <c r="I9" s="66"/>
      <c r="J9" s="7"/>
      <c r="K9" s="8"/>
      <c r="L9" s="7"/>
      <c r="M9" s="8"/>
    </row>
    <row r="10" spans="1:13" ht="15.75">
      <c r="A10" s="3"/>
      <c r="B10" s="11">
        <v>700</v>
      </c>
      <c r="C10" s="12">
        <f t="shared" si="0"/>
        <v>42.10448229944321</v>
      </c>
      <c r="D10" s="12">
        <f t="shared" si="1"/>
        <v>21.052241149721606</v>
      </c>
      <c r="E10" s="12">
        <f t="shared" si="2"/>
        <v>63.15672344916482</v>
      </c>
      <c r="F10" s="12">
        <f t="shared" si="3"/>
        <v>2.4555334077035282</v>
      </c>
      <c r="G10" s="12">
        <f t="shared" si="4"/>
        <v>0.8185111359011761</v>
      </c>
      <c r="H10" s="12">
        <f t="shared" si="5"/>
        <v>1.2277667038517641</v>
      </c>
      <c r="I10" s="66"/>
      <c r="J10" s="7"/>
      <c r="K10" s="8"/>
      <c r="L10" s="7"/>
      <c r="M10" s="8"/>
    </row>
    <row r="11" spans="1:13" ht="15.75">
      <c r="A11" s="4" t="s">
        <v>3</v>
      </c>
      <c r="B11" s="11">
        <v>800</v>
      </c>
      <c r="C11" s="12">
        <f t="shared" si="0"/>
        <v>36.84142201201281</v>
      </c>
      <c r="D11" s="12">
        <f t="shared" si="1"/>
        <v>18.420711006006407</v>
      </c>
      <c r="E11" s="12">
        <f t="shared" si="2"/>
        <v>55.26213301801921</v>
      </c>
      <c r="F11" s="12">
        <f t="shared" si="3"/>
        <v>2.148591731740587</v>
      </c>
      <c r="G11" s="12">
        <f t="shared" si="4"/>
        <v>0.716197243913529</v>
      </c>
      <c r="H11" s="12">
        <f t="shared" si="5"/>
        <v>1.0742958658702935</v>
      </c>
      <c r="I11" s="66"/>
      <c r="J11" s="7"/>
      <c r="K11" s="8"/>
      <c r="L11" s="7"/>
      <c r="M11" s="8"/>
    </row>
    <row r="12" spans="1:13" ht="15.75">
      <c r="A12" s="4" t="s">
        <v>4</v>
      </c>
      <c r="B12" s="11">
        <v>900</v>
      </c>
      <c r="C12" s="12">
        <f t="shared" si="0"/>
        <v>32.74793067734472</v>
      </c>
      <c r="D12" s="12">
        <f t="shared" si="1"/>
        <v>16.37396533867236</v>
      </c>
      <c r="E12" s="12">
        <f t="shared" si="2"/>
        <v>49.121896016017075</v>
      </c>
      <c r="F12" s="12">
        <f t="shared" si="3"/>
        <v>1.909859317102744</v>
      </c>
      <c r="G12" s="12">
        <f t="shared" si="4"/>
        <v>0.6366197723675814</v>
      </c>
      <c r="H12" s="12">
        <f t="shared" si="5"/>
        <v>0.954929658551372</v>
      </c>
      <c r="I12" s="66"/>
      <c r="J12" s="7"/>
      <c r="K12" s="8"/>
      <c r="L12" s="7"/>
      <c r="M12" s="8"/>
    </row>
    <row r="13" spans="1:13" ht="15.75">
      <c r="A13" s="4" t="s">
        <v>5</v>
      </c>
      <c r="B13" s="11">
        <v>1000</v>
      </c>
      <c r="C13" s="12">
        <f t="shared" si="0"/>
        <v>29.473137609610244</v>
      </c>
      <c r="D13" s="12">
        <f t="shared" si="1"/>
        <v>14.736568804805122</v>
      </c>
      <c r="E13" s="12">
        <f t="shared" si="2"/>
        <v>44.20970641441537</v>
      </c>
      <c r="F13" s="12">
        <f t="shared" si="3"/>
        <v>1.7188733853924698</v>
      </c>
      <c r="G13" s="12">
        <f t="shared" si="4"/>
        <v>0.5729577951308232</v>
      </c>
      <c r="H13" s="12">
        <f t="shared" si="5"/>
        <v>0.8594366926962349</v>
      </c>
      <c r="I13" s="66"/>
      <c r="J13" s="7"/>
      <c r="K13" s="8"/>
      <c r="L13" s="7"/>
      <c r="M13" s="8"/>
    </row>
    <row r="14" spans="1:13" ht="15.75">
      <c r="A14" s="4" t="s">
        <v>6</v>
      </c>
      <c r="B14" s="11">
        <v>1500</v>
      </c>
      <c r="C14" s="12">
        <f t="shared" si="0"/>
        <v>19.64875840640683</v>
      </c>
      <c r="D14" s="12">
        <f t="shared" si="1"/>
        <v>9.824379203203415</v>
      </c>
      <c r="E14" s="12">
        <f t="shared" si="2"/>
        <v>29.473137609610244</v>
      </c>
      <c r="F14" s="12">
        <f t="shared" si="3"/>
        <v>1.1459155902616465</v>
      </c>
      <c r="G14" s="12">
        <f t="shared" si="4"/>
        <v>0.38197186342054884</v>
      </c>
      <c r="H14" s="12">
        <f t="shared" si="5"/>
        <v>0.5729577951308232</v>
      </c>
      <c r="I14" s="66"/>
      <c r="J14" s="7"/>
      <c r="K14" s="8"/>
      <c r="L14" s="7"/>
      <c r="M14" s="8"/>
    </row>
    <row r="15" spans="1:13" ht="15.75">
      <c r="A15" s="4" t="s">
        <v>7</v>
      </c>
      <c r="B15" s="11">
        <v>2000</v>
      </c>
      <c r="C15" s="12">
        <f t="shared" si="0"/>
        <v>14.736568804805122</v>
      </c>
      <c r="D15" s="12">
        <f t="shared" si="1"/>
        <v>7.368284402402561</v>
      </c>
      <c r="E15" s="12">
        <f t="shared" si="2"/>
        <v>22.104853207207686</v>
      </c>
      <c r="F15" s="12">
        <f t="shared" si="3"/>
        <v>0.8594366926962349</v>
      </c>
      <c r="G15" s="12">
        <f t="shared" si="4"/>
        <v>0.2864788975654116</v>
      </c>
      <c r="H15" s="12">
        <f t="shared" si="5"/>
        <v>0.42971834634811745</v>
      </c>
      <c r="I15" s="66"/>
      <c r="J15" s="7"/>
      <c r="K15" s="8"/>
      <c r="L15" s="7"/>
      <c r="M15" s="8"/>
    </row>
    <row r="16" spans="1:13" ht="15.75">
      <c r="A16" s="59" t="s">
        <v>8</v>
      </c>
      <c r="B16" s="11">
        <v>2500</v>
      </c>
      <c r="C16" s="12">
        <f t="shared" si="0"/>
        <v>11.789255043844099</v>
      </c>
      <c r="D16" s="12">
        <f t="shared" si="1"/>
        <v>5.894627521922049</v>
      </c>
      <c r="E16" s="12">
        <f t="shared" si="2"/>
        <v>17.683882565766147</v>
      </c>
      <c r="F16" s="12">
        <f t="shared" si="3"/>
        <v>0.6875493541569878</v>
      </c>
      <c r="G16" s="12">
        <f t="shared" si="4"/>
        <v>0.2291831180523293</v>
      </c>
      <c r="H16" s="12">
        <f t="shared" si="5"/>
        <v>0.3437746770784939</v>
      </c>
      <c r="I16" s="66"/>
      <c r="J16" s="7"/>
      <c r="K16" s="8"/>
      <c r="L16" s="7"/>
      <c r="M16" s="8"/>
    </row>
    <row r="17" spans="1:13" ht="15.75">
      <c r="A17" s="60">
        <v>8</v>
      </c>
      <c r="B17" s="11">
        <v>3000</v>
      </c>
      <c r="C17" s="12">
        <f t="shared" si="0"/>
        <v>9.824379203203415</v>
      </c>
      <c r="D17" s="12">
        <f t="shared" si="1"/>
        <v>4.912189601601708</v>
      </c>
      <c r="E17" s="12">
        <f t="shared" si="2"/>
        <v>14.736568804805122</v>
      </c>
      <c r="F17" s="12">
        <f t="shared" si="3"/>
        <v>0.5729577951308232</v>
      </c>
      <c r="G17" s="12">
        <f t="shared" si="4"/>
        <v>0.19098593171027442</v>
      </c>
      <c r="H17" s="12">
        <f t="shared" si="5"/>
        <v>0.2864788975654116</v>
      </c>
      <c r="I17" s="66"/>
      <c r="J17" s="7"/>
      <c r="K17" s="8"/>
      <c r="L17" s="7"/>
      <c r="M17" s="8"/>
    </row>
    <row r="18" spans="1:13" ht="15.75">
      <c r="A18" s="59" t="s">
        <v>48</v>
      </c>
      <c r="B18" s="11">
        <v>3500</v>
      </c>
      <c r="C18" s="12">
        <f t="shared" si="0"/>
        <v>8.420896459888642</v>
      </c>
      <c r="D18" s="12">
        <f t="shared" si="1"/>
        <v>4.210448229944321</v>
      </c>
      <c r="E18" s="12">
        <f t="shared" si="2"/>
        <v>12.631344689832963</v>
      </c>
      <c r="F18" s="12">
        <f t="shared" si="3"/>
        <v>0.49110668154070564</v>
      </c>
      <c r="G18" s="12">
        <f t="shared" si="4"/>
        <v>0.16370222718023522</v>
      </c>
      <c r="H18" s="12">
        <f t="shared" si="5"/>
        <v>0.24555334077035282</v>
      </c>
      <c r="I18" s="66"/>
      <c r="J18" s="7"/>
      <c r="K18" s="8"/>
      <c r="L18" s="7"/>
      <c r="M18" s="8"/>
    </row>
    <row r="19" spans="1:13" ht="15.75">
      <c r="A19" s="3"/>
      <c r="B19" s="11">
        <v>4000</v>
      </c>
      <c r="C19" s="12">
        <f t="shared" si="0"/>
        <v>7.368284402402561</v>
      </c>
      <c r="D19" s="12">
        <f t="shared" si="1"/>
        <v>3.6841422012012806</v>
      </c>
      <c r="E19" s="12">
        <f t="shared" si="2"/>
        <v>11.052426603603843</v>
      </c>
      <c r="F19" s="12">
        <f t="shared" si="3"/>
        <v>0.42971834634811745</v>
      </c>
      <c r="G19" s="12">
        <f t="shared" si="4"/>
        <v>0.1432394487827058</v>
      </c>
      <c r="H19" s="12">
        <f t="shared" si="5"/>
        <v>0.21485917317405873</v>
      </c>
      <c r="I19" s="66"/>
      <c r="J19" s="7"/>
      <c r="K19" s="8"/>
      <c r="L19" s="7"/>
      <c r="M19" s="8"/>
    </row>
    <row r="20" spans="1:13" ht="15.75">
      <c r="A20" s="3"/>
      <c r="B20" s="11">
        <v>4500</v>
      </c>
      <c r="C20" s="12">
        <f t="shared" si="0"/>
        <v>6.549586135468944</v>
      </c>
      <c r="D20" s="12">
        <f t="shared" si="1"/>
        <v>3.274793067734472</v>
      </c>
      <c r="E20" s="12">
        <f t="shared" si="2"/>
        <v>9.824379203203415</v>
      </c>
      <c r="F20" s="12">
        <f t="shared" si="3"/>
        <v>0.3819718634205488</v>
      </c>
      <c r="G20" s="12">
        <f t="shared" si="4"/>
        <v>0.12732395447351627</v>
      </c>
      <c r="H20" s="12">
        <f t="shared" si="5"/>
        <v>0.1909859317102744</v>
      </c>
      <c r="I20" s="66"/>
      <c r="J20" s="7"/>
      <c r="K20" s="8"/>
      <c r="L20" s="7"/>
      <c r="M20" s="8"/>
    </row>
    <row r="21" spans="1:13" ht="15.75">
      <c r="A21" s="3"/>
      <c r="B21" s="11">
        <v>5000</v>
      </c>
      <c r="C21" s="12">
        <f t="shared" si="0"/>
        <v>5.894627521922049</v>
      </c>
      <c r="D21" s="12">
        <f t="shared" si="1"/>
        <v>2.9473137609610247</v>
      </c>
      <c r="E21" s="12">
        <f t="shared" si="2"/>
        <v>8.841941282883074</v>
      </c>
      <c r="F21" s="12">
        <f t="shared" si="3"/>
        <v>0.3437746770784939</v>
      </c>
      <c r="G21" s="12">
        <f t="shared" si="4"/>
        <v>0.11459155902616465</v>
      </c>
      <c r="H21" s="12">
        <f t="shared" si="5"/>
        <v>0.17188733853924695</v>
      </c>
      <c r="I21" s="66"/>
      <c r="J21" s="7"/>
      <c r="K21" s="8"/>
      <c r="L21" s="7"/>
      <c r="M21" s="8"/>
    </row>
    <row r="22" spans="1:12" ht="15.75">
      <c r="A22" s="3"/>
      <c r="B22" s="11">
        <v>5500</v>
      </c>
      <c r="C22" s="12">
        <f t="shared" si="0"/>
        <v>5.358752292656408</v>
      </c>
      <c r="D22" s="12">
        <f t="shared" si="1"/>
        <v>2.679376146328204</v>
      </c>
      <c r="E22" s="12">
        <f t="shared" si="2"/>
        <v>8.038128438984614</v>
      </c>
      <c r="F22" s="12">
        <f t="shared" si="3"/>
        <v>0.3125224337077218</v>
      </c>
      <c r="G22" s="12">
        <f t="shared" si="4"/>
        <v>0.1041741445692406</v>
      </c>
      <c r="H22" s="12">
        <f t="shared" si="5"/>
        <v>0.1562612168538609</v>
      </c>
      <c r="I22" s="70"/>
      <c r="J22" s="8"/>
      <c r="K22" s="7"/>
      <c r="L22" s="8"/>
    </row>
    <row r="23" spans="1:13" ht="15.75">
      <c r="A23" s="3"/>
      <c r="B23" s="11">
        <v>6000</v>
      </c>
      <c r="C23" s="12">
        <f t="shared" si="0"/>
        <v>4.912189601601708</v>
      </c>
      <c r="D23" s="12">
        <f t="shared" si="1"/>
        <v>2.456094800800854</v>
      </c>
      <c r="E23" s="12">
        <f t="shared" si="2"/>
        <v>7.368284402402561</v>
      </c>
      <c r="F23" s="12">
        <f t="shared" si="3"/>
        <v>0.2864788975654116</v>
      </c>
      <c r="G23" s="12">
        <f t="shared" si="4"/>
        <v>0.09549296585513721</v>
      </c>
      <c r="H23" s="12">
        <f t="shared" si="5"/>
        <v>0.1432394487827058</v>
      </c>
      <c r="I23" s="66"/>
      <c r="J23" s="7"/>
      <c r="K23" s="8"/>
      <c r="L23" s="7"/>
      <c r="M23" s="8"/>
    </row>
    <row r="24" spans="1:13" ht="15.75">
      <c r="A24" s="3"/>
      <c r="B24" s="11">
        <v>7000</v>
      </c>
      <c r="C24" s="12">
        <f t="shared" si="0"/>
        <v>4.210448229944321</v>
      </c>
      <c r="D24" s="12">
        <f t="shared" si="1"/>
        <v>2.1052241149721604</v>
      </c>
      <c r="E24" s="12">
        <f t="shared" si="2"/>
        <v>6.315672344916481</v>
      </c>
      <c r="F24" s="12">
        <f t="shared" si="3"/>
        <v>0.24555334077035282</v>
      </c>
      <c r="G24" s="12">
        <f t="shared" si="4"/>
        <v>0.08185111359011761</v>
      </c>
      <c r="H24" s="12">
        <f t="shared" si="5"/>
        <v>0.12277667038517641</v>
      </c>
      <c r="I24" s="66"/>
      <c r="J24" s="7"/>
      <c r="K24" s="8"/>
      <c r="L24" s="7"/>
      <c r="M24" s="8"/>
    </row>
    <row r="25" spans="1:13" ht="15.75">
      <c r="A25" s="16" t="s">
        <v>58</v>
      </c>
      <c r="B25" s="11">
        <v>8000</v>
      </c>
      <c r="C25" s="12">
        <f t="shared" si="0"/>
        <v>3.6841422012012806</v>
      </c>
      <c r="D25" s="12">
        <f t="shared" si="1"/>
        <v>1.8420711006006403</v>
      </c>
      <c r="E25" s="12">
        <f t="shared" si="2"/>
        <v>5.5262133018019215</v>
      </c>
      <c r="F25" s="12">
        <f t="shared" si="3"/>
        <v>0.21485917317405873</v>
      </c>
      <c r="G25" s="12">
        <f t="shared" si="4"/>
        <v>0.0716197243913529</v>
      </c>
      <c r="H25" s="12">
        <f t="shared" si="5"/>
        <v>0.10742958658702936</v>
      </c>
      <c r="I25" s="66"/>
      <c r="J25" s="7"/>
      <c r="K25" s="8"/>
      <c r="L25" s="7"/>
      <c r="M25" s="8"/>
    </row>
    <row r="26" spans="1:13" ht="15.75">
      <c r="A26" s="55" t="s">
        <v>69</v>
      </c>
      <c r="B26" s="11">
        <v>9000</v>
      </c>
      <c r="C26" s="12">
        <f t="shared" si="0"/>
        <v>3.274793067734472</v>
      </c>
      <c r="D26" s="12">
        <f t="shared" si="1"/>
        <v>1.637396533867236</v>
      </c>
      <c r="E26" s="12">
        <f t="shared" si="2"/>
        <v>4.912189601601708</v>
      </c>
      <c r="F26" s="12">
        <f t="shared" si="3"/>
        <v>0.1909859317102744</v>
      </c>
      <c r="G26" s="12">
        <f t="shared" si="4"/>
        <v>0.06366197723675814</v>
      </c>
      <c r="H26" s="12">
        <f t="shared" si="5"/>
        <v>0.0954929658551372</v>
      </c>
      <c r="I26" s="66"/>
      <c r="J26" s="7"/>
      <c r="K26" s="8"/>
      <c r="L26" s="7"/>
      <c r="M26" s="8"/>
    </row>
    <row r="27" spans="1:13" ht="15.75">
      <c r="A27" s="61">
        <v>-0.8</v>
      </c>
      <c r="B27" s="17">
        <v>10000</v>
      </c>
      <c r="C27" s="12">
        <f t="shared" si="0"/>
        <v>2.9473137609610247</v>
      </c>
      <c r="D27" s="12">
        <f t="shared" si="1"/>
        <v>1.4736568804805124</v>
      </c>
      <c r="E27" s="12">
        <f t="shared" si="2"/>
        <v>4.420970641441537</v>
      </c>
      <c r="F27" s="12">
        <f t="shared" si="3"/>
        <v>0.17188733853924695</v>
      </c>
      <c r="G27" s="12">
        <f t="shared" si="4"/>
        <v>0.057295779513082325</v>
      </c>
      <c r="H27" s="12">
        <f t="shared" si="5"/>
        <v>0.08594366926962348</v>
      </c>
      <c r="I27" s="66"/>
      <c r="J27" s="7"/>
      <c r="K27" s="8"/>
      <c r="L27" s="7"/>
      <c r="M27" s="8"/>
    </row>
    <row r="28" spans="1:13" ht="46.5" customHeight="1">
      <c r="A28" s="75"/>
      <c r="B28" s="74"/>
      <c r="C28" s="74"/>
      <c r="D28" s="74"/>
      <c r="E28" s="74"/>
      <c r="F28" s="67"/>
      <c r="G28" s="67"/>
      <c r="H28" s="68"/>
      <c r="I28" s="66"/>
      <c r="J28" s="7"/>
      <c r="K28" s="8"/>
      <c r="L28" s="7"/>
      <c r="M28" s="8"/>
    </row>
    <row r="29" spans="1:13" ht="15.75">
      <c r="A29" s="76" t="s">
        <v>42</v>
      </c>
      <c r="B29" s="70" t="s">
        <v>43</v>
      </c>
      <c r="C29" s="66"/>
      <c r="D29" s="70"/>
      <c r="E29" s="70"/>
      <c r="F29" s="66"/>
      <c r="G29" s="66"/>
      <c r="H29" s="69"/>
      <c r="I29" s="66"/>
      <c r="J29" s="7"/>
      <c r="K29" s="8"/>
      <c r="L29" s="7"/>
      <c r="M29" s="8"/>
    </row>
    <row r="30" spans="1:13" ht="15.75">
      <c r="A30" s="76"/>
      <c r="B30" s="70"/>
      <c r="C30" s="66"/>
      <c r="D30" s="70"/>
      <c r="E30" s="70"/>
      <c r="F30" s="66"/>
      <c r="G30" s="66"/>
      <c r="H30" s="69"/>
      <c r="I30" s="66"/>
      <c r="J30" s="7"/>
      <c r="K30" s="8"/>
      <c r="L30" s="7"/>
      <c r="M30" s="8"/>
    </row>
    <row r="31" spans="1:13" ht="15.75">
      <c r="A31" s="76"/>
      <c r="B31" s="70" t="s">
        <v>40</v>
      </c>
      <c r="C31" s="66"/>
      <c r="D31" s="70"/>
      <c r="E31" s="70"/>
      <c r="F31" s="70"/>
      <c r="G31" s="70"/>
      <c r="H31" s="69"/>
      <c r="I31" s="66"/>
      <c r="J31" s="7"/>
      <c r="K31" s="8"/>
      <c r="L31" s="7"/>
      <c r="M31" s="8"/>
    </row>
    <row r="32" spans="1:13" ht="15.75">
      <c r="A32" s="76" t="s">
        <v>80</v>
      </c>
      <c r="B32" s="70"/>
      <c r="C32" s="66" t="s">
        <v>30</v>
      </c>
      <c r="D32" s="70"/>
      <c r="E32" s="70"/>
      <c r="F32" s="70"/>
      <c r="G32" s="66" t="s">
        <v>71</v>
      </c>
      <c r="H32" s="69"/>
      <c r="I32" s="66"/>
      <c r="J32" s="7"/>
      <c r="K32" s="8"/>
      <c r="L32" s="7"/>
      <c r="M32" s="8"/>
    </row>
    <row r="33" spans="1:13" ht="15.75">
      <c r="A33" s="76"/>
      <c r="B33" s="70"/>
      <c r="C33" s="70"/>
      <c r="D33" s="70"/>
      <c r="E33" s="70"/>
      <c r="F33" s="70"/>
      <c r="G33" s="71" t="s">
        <v>72</v>
      </c>
      <c r="H33" s="69"/>
      <c r="I33" s="66"/>
      <c r="J33" s="7"/>
      <c r="K33" s="8"/>
      <c r="L33" s="7"/>
      <c r="M33" s="8"/>
    </row>
    <row r="34" spans="1:13" ht="15.75">
      <c r="A34" s="76"/>
      <c r="B34" s="70" t="s">
        <v>41</v>
      </c>
      <c r="C34" s="70"/>
      <c r="D34" s="70"/>
      <c r="E34" s="70"/>
      <c r="F34" s="70"/>
      <c r="G34" s="71" t="s">
        <v>73</v>
      </c>
      <c r="H34" s="69"/>
      <c r="I34" s="66"/>
      <c r="J34" s="7"/>
      <c r="K34" s="8"/>
      <c r="L34" s="7"/>
      <c r="M34" s="8"/>
    </row>
    <row r="35" spans="1:13" ht="15.75">
      <c r="A35" s="76" t="s">
        <v>44</v>
      </c>
      <c r="B35" s="70"/>
      <c r="C35" s="70"/>
      <c r="D35" s="70"/>
      <c r="E35" s="70"/>
      <c r="F35" s="70"/>
      <c r="G35" s="70"/>
      <c r="H35" s="69"/>
      <c r="I35" s="66"/>
      <c r="J35" s="7"/>
      <c r="K35" s="8"/>
      <c r="L35" s="7"/>
      <c r="M35" s="8"/>
    </row>
    <row r="36" spans="1:13" ht="15.75">
      <c r="A36" s="76" t="s">
        <v>45</v>
      </c>
      <c r="B36" s="70" t="s">
        <v>46</v>
      </c>
      <c r="C36" s="70"/>
      <c r="D36" s="70"/>
      <c r="E36" s="70"/>
      <c r="F36" s="70"/>
      <c r="G36" s="70"/>
      <c r="H36" s="69"/>
      <c r="I36" s="66"/>
      <c r="J36" s="7"/>
      <c r="K36" s="8"/>
      <c r="L36" s="7"/>
      <c r="M36" s="8"/>
    </row>
    <row r="37" spans="1:13" ht="15.75">
      <c r="A37" s="76"/>
      <c r="B37" s="70"/>
      <c r="C37" s="70"/>
      <c r="D37" s="70"/>
      <c r="E37" s="70"/>
      <c r="F37" s="70"/>
      <c r="G37" s="72" t="s">
        <v>79</v>
      </c>
      <c r="H37" s="69"/>
      <c r="I37" s="66"/>
      <c r="J37" s="7"/>
      <c r="K37" s="8"/>
      <c r="L37" s="7"/>
      <c r="M37" s="8"/>
    </row>
    <row r="38" spans="1:13" ht="15.75">
      <c r="A38" s="76"/>
      <c r="B38" s="70"/>
      <c r="C38" s="70"/>
      <c r="D38" s="70"/>
      <c r="E38" s="70"/>
      <c r="F38" s="70"/>
      <c r="G38" s="70"/>
      <c r="H38" s="73"/>
      <c r="I38" s="66"/>
      <c r="J38" s="7"/>
      <c r="K38" s="8"/>
      <c r="L38" s="7"/>
      <c r="M38" s="8"/>
    </row>
    <row r="39" spans="1:9" ht="15.75" customHeight="1">
      <c r="A39" s="76" t="s">
        <v>47</v>
      </c>
      <c r="B39" s="70"/>
      <c r="C39" s="70"/>
      <c r="D39" s="70"/>
      <c r="E39" s="70"/>
      <c r="F39" s="70"/>
      <c r="G39" s="70"/>
      <c r="H39" s="73"/>
      <c r="I39" s="62"/>
    </row>
    <row r="40" spans="1:9" ht="15.75" customHeight="1">
      <c r="A40" s="76"/>
      <c r="B40" s="70" t="s">
        <v>41</v>
      </c>
      <c r="C40" s="70"/>
      <c r="D40" s="70"/>
      <c r="E40" s="70"/>
      <c r="F40" s="94" t="s">
        <v>63</v>
      </c>
      <c r="G40" s="95"/>
      <c r="H40" s="96"/>
      <c r="I40" s="62"/>
    </row>
    <row r="41" spans="1:9" ht="15.75">
      <c r="A41" s="76"/>
      <c r="B41" s="70" t="s">
        <v>31</v>
      </c>
      <c r="C41" s="70"/>
      <c r="D41" s="70"/>
      <c r="E41" s="15" t="s">
        <v>49</v>
      </c>
      <c r="F41" s="13" t="s">
        <v>19</v>
      </c>
      <c r="G41" s="23">
        <v>5000</v>
      </c>
      <c r="H41" s="14" t="s">
        <v>38</v>
      </c>
      <c r="I41" s="62"/>
    </row>
    <row r="42" spans="1:9" ht="15.75" customHeight="1">
      <c r="A42" s="76"/>
      <c r="B42" s="70"/>
      <c r="C42" s="70"/>
      <c r="D42" s="70"/>
      <c r="E42" s="21"/>
      <c r="F42" s="15" t="s">
        <v>35</v>
      </c>
      <c r="G42" s="15" t="s">
        <v>36</v>
      </c>
      <c r="H42" s="15" t="s">
        <v>37</v>
      </c>
      <c r="I42" s="62"/>
    </row>
    <row r="43" spans="1:9" ht="15.75">
      <c r="A43" s="76"/>
      <c r="B43" s="70"/>
      <c r="C43" s="70"/>
      <c r="D43" s="70"/>
      <c r="E43" s="21">
        <f>$A$17+$A$27</f>
        <v>7.2</v>
      </c>
      <c r="F43" s="12">
        <f>IF(AND(Zo&gt;0,G41&gt;0),(3*Zo*1000)/(4*PI()*$G41),"")</f>
        <v>0.3437746770784939</v>
      </c>
      <c r="G43" s="12">
        <f>IF(AND(Zo&gt;0,G41&gt;0),(Zo*1000)/(4*PI()*$G41),"")</f>
        <v>0.11459155902616465</v>
      </c>
      <c r="H43" s="12">
        <f>IF(AND(Zo&gt;0,G41&gt;0),(3*Zo*1000)/(8*PI()*$G41),"")</f>
        <v>0.17188733853924695</v>
      </c>
      <c r="I43" s="62"/>
    </row>
    <row r="44" spans="1:9" ht="15.75">
      <c r="A44" s="76"/>
      <c r="B44" s="70"/>
      <c r="C44" s="70"/>
      <c r="D44" s="70"/>
      <c r="E44" s="21" t="s">
        <v>50</v>
      </c>
      <c r="F44" s="15" t="s">
        <v>32</v>
      </c>
      <c r="G44" s="15" t="s">
        <v>33</v>
      </c>
      <c r="H44" s="15" t="s">
        <v>34</v>
      </c>
      <c r="I44" s="62"/>
    </row>
    <row r="45" spans="1:9" ht="15.75">
      <c r="A45" s="77"/>
      <c r="B45" s="78"/>
      <c r="C45" s="78"/>
      <c r="D45" s="78"/>
      <c r="E45" s="22"/>
      <c r="F45" s="54">
        <f>IF(AND(Zo&gt;0,G41&gt;0),(2*1000000)/(3*PI()*$G41*Zo),"")</f>
        <v>5.894627521922049</v>
      </c>
      <c r="G45" s="54">
        <f>IF(AND(Zo&gt;0,G41&gt;0),1000000/(3*PI()*$G41*Zo),"")</f>
        <v>2.9473137609610247</v>
      </c>
      <c r="H45" s="54">
        <f>IF(AND(Zo&gt;0,G41&gt;0),1000000/(PI()*$G41*Zo),"")</f>
        <v>8.841941282883074</v>
      </c>
      <c r="I45" s="62"/>
    </row>
    <row r="46" spans="1:9" ht="15.75">
      <c r="A46" s="62"/>
      <c r="B46" s="62"/>
      <c r="C46" s="62"/>
      <c r="D46" s="62"/>
      <c r="E46" s="62"/>
      <c r="F46" s="62"/>
      <c r="G46" s="62"/>
      <c r="H46" s="62"/>
      <c r="I46" s="62"/>
    </row>
    <row r="47" spans="1:9" ht="15.75">
      <c r="A47" s="62"/>
      <c r="B47" s="62"/>
      <c r="C47" s="62"/>
      <c r="D47" s="62"/>
      <c r="E47" s="62"/>
      <c r="F47" s="62"/>
      <c r="G47" s="62"/>
      <c r="H47" s="62"/>
      <c r="I47" s="62"/>
    </row>
    <row r="48" spans="1:9" ht="15.75">
      <c r="A48" s="62"/>
      <c r="B48" s="62"/>
      <c r="C48" s="62"/>
      <c r="D48" s="62"/>
      <c r="E48" s="62"/>
      <c r="F48" s="62"/>
      <c r="G48" s="62"/>
      <c r="H48" s="62"/>
      <c r="I48" s="62"/>
    </row>
    <row r="49" spans="1:9" ht="15.75">
      <c r="A49" s="62"/>
      <c r="B49" s="62"/>
      <c r="C49" s="62"/>
      <c r="D49" s="62"/>
      <c r="E49" s="62"/>
      <c r="F49" s="62"/>
      <c r="G49" s="62"/>
      <c r="H49" s="62"/>
      <c r="I49" s="62"/>
    </row>
    <row r="50" spans="1:9" ht="15.75">
      <c r="A50" s="62"/>
      <c r="B50" s="62"/>
      <c r="C50" s="62"/>
      <c r="D50" s="62"/>
      <c r="E50" s="62"/>
      <c r="F50" s="62"/>
      <c r="G50" s="62"/>
      <c r="H50" s="62"/>
      <c r="I50" s="62"/>
    </row>
  </sheetData>
  <sheetProtection password="CD78" sheet="1" objects="1" scenarios="1"/>
  <mergeCells count="2">
    <mergeCell ref="A1:H1"/>
    <mergeCell ref="F40:H40"/>
  </mergeCells>
  <printOptions horizontalCentered="1"/>
  <pageMargins left="0.16" right="0.1968503937007874" top="0.6299212598425197" bottom="0.5511811023622047" header="0.2755905511811024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pane ySplit="4" topLeftCell="BM5" activePane="bottomLeft" state="frozen"/>
      <selection pane="topLeft" activeCell="A1" sqref="A1"/>
      <selection pane="bottomLeft" activeCell="A18" sqref="A18"/>
    </sheetView>
  </sheetViews>
  <sheetFormatPr defaultColWidth="11.00390625" defaultRowHeight="15.75"/>
  <cols>
    <col min="1" max="1" width="11.375" style="1" customWidth="1"/>
    <col min="2" max="2" width="11.00390625" style="1" customWidth="1"/>
    <col min="3" max="3" width="12.625" style="1" customWidth="1"/>
    <col min="4" max="4" width="11.00390625" style="1" customWidth="1"/>
    <col min="5" max="5" width="12.625" style="1" customWidth="1"/>
    <col min="6" max="6" width="11.00390625" style="1" customWidth="1"/>
    <col min="7" max="7" width="13.625" style="1" customWidth="1"/>
    <col min="8" max="16384" width="11.00390625" style="1" customWidth="1"/>
  </cols>
  <sheetData>
    <row r="1" spans="1:7" ht="22.5">
      <c r="A1" s="85" t="s">
        <v>51</v>
      </c>
      <c r="B1" s="85"/>
      <c r="C1" s="85"/>
      <c r="D1" s="85"/>
      <c r="E1" s="85"/>
      <c r="F1" s="85"/>
      <c r="G1" s="85"/>
    </row>
    <row r="2" spans="1:8" ht="17.25" customHeight="1">
      <c r="A2" s="97" t="s">
        <v>59</v>
      </c>
      <c r="B2" s="97"/>
      <c r="C2" s="97"/>
      <c r="D2" s="97"/>
      <c r="E2" s="97"/>
      <c r="F2" s="97"/>
      <c r="G2" s="97"/>
      <c r="H2" s="62"/>
    </row>
    <row r="3" spans="1:8" ht="15.75" customHeight="1" thickBot="1">
      <c r="A3" s="62"/>
      <c r="B3" s="62"/>
      <c r="C3" s="62"/>
      <c r="D3" s="62"/>
      <c r="E3" s="62"/>
      <c r="F3" s="62"/>
      <c r="G3" s="62"/>
      <c r="H3" s="62"/>
    </row>
    <row r="4" spans="1:8" ht="15.75">
      <c r="A4" s="28"/>
      <c r="B4" s="29" t="s">
        <v>68</v>
      </c>
      <c r="C4" s="30" t="s">
        <v>0</v>
      </c>
      <c r="D4" s="65"/>
      <c r="E4" s="28"/>
      <c r="F4" s="29" t="s">
        <v>68</v>
      </c>
      <c r="G4" s="30" t="s">
        <v>57</v>
      </c>
      <c r="H4" s="62"/>
    </row>
    <row r="5" spans="1:8" ht="15.75">
      <c r="A5" s="31"/>
      <c r="B5" s="11">
        <v>100</v>
      </c>
      <c r="C5" s="26">
        <f>IF($A$18&gt;0,1000000/(2*PI()*$B5*$A$18),"")</f>
        <v>0.07234315595086152</v>
      </c>
      <c r="D5" s="66"/>
      <c r="E5" s="31"/>
      <c r="F5" s="11">
        <v>100</v>
      </c>
      <c r="G5" s="27">
        <f>IF($E$18&gt;0,1000000/(2*PI()*$F5*$E$18),"")</f>
        <v>3386.2753849339433</v>
      </c>
      <c r="H5" s="62"/>
    </row>
    <row r="6" spans="1:8" ht="15.75">
      <c r="A6" s="31"/>
      <c r="B6" s="11">
        <v>200</v>
      </c>
      <c r="C6" s="26">
        <f aca="true" t="shared" si="0" ref="C6:C28">IF($A$18&gt;0,1000000/(2*PI()*$B6*$A$18),"")</f>
        <v>0.03617157797543076</v>
      </c>
      <c r="D6" s="66"/>
      <c r="E6" s="31"/>
      <c r="F6" s="11">
        <v>200</v>
      </c>
      <c r="G6" s="27">
        <f aca="true" t="shared" si="1" ref="G6:G28">IF($E$18&gt;0,1000000/(2*PI()*$F6*$E$18),"")</f>
        <v>1693.1376924669717</v>
      </c>
      <c r="H6" s="62"/>
    </row>
    <row r="7" spans="1:8" ht="15.75">
      <c r="A7" s="32"/>
      <c r="B7" s="11">
        <v>300</v>
      </c>
      <c r="C7" s="26">
        <f t="shared" si="0"/>
        <v>0.024114385316953837</v>
      </c>
      <c r="D7" s="66"/>
      <c r="E7" s="32"/>
      <c r="F7" s="11">
        <v>300</v>
      </c>
      <c r="G7" s="27">
        <f t="shared" si="1"/>
        <v>1128.758461644648</v>
      </c>
      <c r="H7" s="62"/>
    </row>
    <row r="8" spans="1:8" ht="15.75">
      <c r="A8" s="32"/>
      <c r="B8" s="11">
        <v>400</v>
      </c>
      <c r="C8" s="26">
        <f t="shared" si="0"/>
        <v>0.01808578898771538</v>
      </c>
      <c r="D8" s="66"/>
      <c r="E8" s="32"/>
      <c r="F8" s="11">
        <v>400</v>
      </c>
      <c r="G8" s="27">
        <f t="shared" si="1"/>
        <v>846.5688462334858</v>
      </c>
      <c r="H8" s="62"/>
    </row>
    <row r="9" spans="1:8" ht="15.75">
      <c r="A9" s="32"/>
      <c r="B9" s="11">
        <v>500</v>
      </c>
      <c r="C9" s="26">
        <f t="shared" si="0"/>
        <v>0.014468631190172304</v>
      </c>
      <c r="D9" s="66"/>
      <c r="E9" s="32"/>
      <c r="F9" s="11">
        <v>500</v>
      </c>
      <c r="G9" s="27">
        <f t="shared" si="1"/>
        <v>677.2550769867888</v>
      </c>
      <c r="H9" s="62"/>
    </row>
    <row r="10" spans="1:8" ht="15.75">
      <c r="A10" s="32"/>
      <c r="B10" s="11">
        <v>600</v>
      </c>
      <c r="C10" s="26">
        <f t="shared" si="0"/>
        <v>0.012057192658476918</v>
      </c>
      <c r="D10" s="66"/>
      <c r="E10" s="32"/>
      <c r="F10" s="11">
        <v>600</v>
      </c>
      <c r="G10" s="27">
        <f t="shared" si="1"/>
        <v>564.379230822324</v>
      </c>
      <c r="H10" s="62"/>
    </row>
    <row r="11" spans="1:8" ht="15.75">
      <c r="A11" s="32"/>
      <c r="B11" s="11">
        <v>700</v>
      </c>
      <c r="C11" s="26">
        <f t="shared" si="0"/>
        <v>0.01033473656440879</v>
      </c>
      <c r="D11" s="66"/>
      <c r="E11" s="32"/>
      <c r="F11" s="11">
        <v>700</v>
      </c>
      <c r="G11" s="27">
        <f t="shared" si="1"/>
        <v>483.7536264191349</v>
      </c>
      <c r="H11" s="62"/>
    </row>
    <row r="12" spans="1:8" ht="15.75">
      <c r="A12" s="31" t="s">
        <v>3</v>
      </c>
      <c r="B12" s="11">
        <v>800</v>
      </c>
      <c r="C12" s="26">
        <f t="shared" si="0"/>
        <v>0.00904289449385769</v>
      </c>
      <c r="D12" s="66"/>
      <c r="E12" s="31" t="s">
        <v>3</v>
      </c>
      <c r="F12" s="11">
        <v>800</v>
      </c>
      <c r="G12" s="27">
        <f t="shared" si="1"/>
        <v>423.2844231167429</v>
      </c>
      <c r="H12" s="62"/>
    </row>
    <row r="13" spans="1:8" ht="15.75">
      <c r="A13" s="31" t="s">
        <v>64</v>
      </c>
      <c r="B13" s="11">
        <v>900</v>
      </c>
      <c r="C13" s="26">
        <f t="shared" si="0"/>
        <v>0.008038128438984613</v>
      </c>
      <c r="D13" s="66"/>
      <c r="E13" s="31" t="s">
        <v>64</v>
      </c>
      <c r="F13" s="11">
        <v>900</v>
      </c>
      <c r="G13" s="27">
        <f t="shared" si="1"/>
        <v>376.25282054821594</v>
      </c>
      <c r="H13" s="62"/>
    </row>
    <row r="14" spans="1:8" ht="15.75">
      <c r="A14" s="31" t="s">
        <v>65</v>
      </c>
      <c r="B14" s="11">
        <v>1000</v>
      </c>
      <c r="C14" s="26">
        <f t="shared" si="0"/>
        <v>0.007234315595086152</v>
      </c>
      <c r="D14" s="66"/>
      <c r="E14" s="31" t="s">
        <v>66</v>
      </c>
      <c r="F14" s="11">
        <v>1000</v>
      </c>
      <c r="G14" s="27">
        <f t="shared" si="1"/>
        <v>338.6275384933944</v>
      </c>
      <c r="H14" s="62"/>
    </row>
    <row r="15" spans="1:8" ht="15.75">
      <c r="A15" s="31" t="s">
        <v>39</v>
      </c>
      <c r="B15" s="11">
        <v>1500</v>
      </c>
      <c r="C15" s="26">
        <f t="shared" si="0"/>
        <v>0.004822877063390768</v>
      </c>
      <c r="D15" s="66"/>
      <c r="E15" s="31" t="s">
        <v>54</v>
      </c>
      <c r="F15" s="11">
        <v>1500</v>
      </c>
      <c r="G15" s="27">
        <f t="shared" si="1"/>
        <v>225.7516923289296</v>
      </c>
      <c r="H15" s="62"/>
    </row>
    <row r="16" spans="1:8" ht="15.75">
      <c r="A16" s="33" t="s">
        <v>52</v>
      </c>
      <c r="B16" s="11">
        <v>2000</v>
      </c>
      <c r="C16" s="26">
        <f t="shared" si="0"/>
        <v>0.003617157797543076</v>
      </c>
      <c r="D16" s="66"/>
      <c r="E16" s="33" t="s">
        <v>55</v>
      </c>
      <c r="F16" s="11">
        <v>2000</v>
      </c>
      <c r="G16" s="27">
        <f t="shared" si="1"/>
        <v>169.3137692466972</v>
      </c>
      <c r="H16" s="62"/>
    </row>
    <row r="17" spans="1:8" ht="15.75">
      <c r="A17" s="33" t="s">
        <v>53</v>
      </c>
      <c r="B17" s="11">
        <v>2500</v>
      </c>
      <c r="C17" s="26">
        <f t="shared" si="0"/>
        <v>0.0028937262380344607</v>
      </c>
      <c r="D17" s="66"/>
      <c r="E17" s="33" t="s">
        <v>53</v>
      </c>
      <c r="F17" s="11">
        <v>2500</v>
      </c>
      <c r="G17" s="27">
        <f t="shared" si="1"/>
        <v>135.45101539735774</v>
      </c>
      <c r="H17" s="62"/>
    </row>
    <row r="18" spans="1:8" ht="15.75">
      <c r="A18" s="46">
        <v>22000</v>
      </c>
      <c r="B18" s="11">
        <v>3000</v>
      </c>
      <c r="C18" s="26">
        <f t="shared" si="0"/>
        <v>0.002411438531695384</v>
      </c>
      <c r="D18" s="66"/>
      <c r="E18" s="46">
        <v>0.47</v>
      </c>
      <c r="F18" s="11">
        <v>3000</v>
      </c>
      <c r="G18" s="27">
        <f t="shared" si="1"/>
        <v>112.8758461644648</v>
      </c>
      <c r="H18" s="62"/>
    </row>
    <row r="19" spans="1:8" ht="15.75">
      <c r="A19" s="33" t="s">
        <v>48</v>
      </c>
      <c r="B19" s="11">
        <v>3500</v>
      </c>
      <c r="C19" s="26">
        <f t="shared" si="0"/>
        <v>0.002066947312881758</v>
      </c>
      <c r="D19" s="66"/>
      <c r="E19" s="33" t="s">
        <v>56</v>
      </c>
      <c r="F19" s="11">
        <v>3500</v>
      </c>
      <c r="G19" s="27">
        <f t="shared" si="1"/>
        <v>96.75072528382697</v>
      </c>
      <c r="H19" s="62"/>
    </row>
    <row r="20" spans="1:8" ht="15.75">
      <c r="A20" s="32"/>
      <c r="B20" s="11">
        <v>4000</v>
      </c>
      <c r="C20" s="26">
        <f t="shared" si="0"/>
        <v>0.001808578898771538</v>
      </c>
      <c r="D20" s="66"/>
      <c r="E20" s="32"/>
      <c r="F20" s="11">
        <v>4000</v>
      </c>
      <c r="G20" s="27">
        <f t="shared" si="1"/>
        <v>84.6568846233486</v>
      </c>
      <c r="H20" s="62"/>
    </row>
    <row r="21" spans="1:8" ht="15.75">
      <c r="A21" s="32"/>
      <c r="B21" s="11">
        <v>4500</v>
      </c>
      <c r="C21" s="26">
        <f t="shared" si="0"/>
        <v>0.0016076256877969224</v>
      </c>
      <c r="D21" s="66"/>
      <c r="E21" s="32"/>
      <c r="F21" s="11">
        <v>4500</v>
      </c>
      <c r="G21" s="27">
        <f t="shared" si="1"/>
        <v>75.25056410964318</v>
      </c>
      <c r="H21" s="62"/>
    </row>
    <row r="22" spans="1:8" ht="15.75">
      <c r="A22" s="32"/>
      <c r="B22" s="11">
        <v>5000</v>
      </c>
      <c r="C22" s="26">
        <f t="shared" si="0"/>
        <v>0.0014468631190172304</v>
      </c>
      <c r="D22" s="66"/>
      <c r="E22" s="32"/>
      <c r="F22" s="11">
        <v>5000</v>
      </c>
      <c r="G22" s="27">
        <f t="shared" si="1"/>
        <v>67.72550769867887</v>
      </c>
      <c r="H22" s="62"/>
    </row>
    <row r="23" spans="1:8" ht="15.75">
      <c r="A23" s="32"/>
      <c r="B23" s="11">
        <v>5500</v>
      </c>
      <c r="C23" s="26">
        <f t="shared" si="0"/>
        <v>0.0013153301081974822</v>
      </c>
      <c r="D23" s="66"/>
      <c r="E23" s="32"/>
      <c r="F23" s="11">
        <v>5500</v>
      </c>
      <c r="G23" s="27">
        <f t="shared" si="1"/>
        <v>61.568643362435346</v>
      </c>
      <c r="H23" s="62"/>
    </row>
    <row r="24" spans="1:8" ht="15.75">
      <c r="A24" s="32"/>
      <c r="B24" s="11">
        <v>6000</v>
      </c>
      <c r="C24" s="26">
        <f t="shared" si="0"/>
        <v>0.001205719265847692</v>
      </c>
      <c r="D24" s="66"/>
      <c r="E24" s="32"/>
      <c r="F24" s="11">
        <v>6000</v>
      </c>
      <c r="G24" s="27">
        <f t="shared" si="1"/>
        <v>56.4379230822324</v>
      </c>
      <c r="H24" s="62"/>
    </row>
    <row r="25" spans="1:8" ht="15.75">
      <c r="A25" s="32"/>
      <c r="B25" s="11">
        <v>7000</v>
      </c>
      <c r="C25" s="26">
        <f t="shared" si="0"/>
        <v>0.001033473656440879</v>
      </c>
      <c r="D25" s="66"/>
      <c r="E25" s="32"/>
      <c r="F25" s="11">
        <v>7000</v>
      </c>
      <c r="G25" s="27">
        <f t="shared" si="1"/>
        <v>48.37536264191348</v>
      </c>
      <c r="H25" s="62"/>
    </row>
    <row r="26" spans="1:8" ht="15.75">
      <c r="A26" s="32"/>
      <c r="B26" s="11">
        <v>8000</v>
      </c>
      <c r="C26" s="26">
        <f t="shared" si="0"/>
        <v>0.000904289449385769</v>
      </c>
      <c r="D26" s="66"/>
      <c r="E26" s="32"/>
      <c r="F26" s="11">
        <v>8000</v>
      </c>
      <c r="G26" s="27">
        <f t="shared" si="1"/>
        <v>42.3284423116743</v>
      </c>
      <c r="H26" s="62"/>
    </row>
    <row r="27" spans="1:8" ht="15.75">
      <c r="A27" s="32"/>
      <c r="B27" s="11">
        <v>9000</v>
      </c>
      <c r="C27" s="26">
        <f t="shared" si="0"/>
        <v>0.0008038128438984612</v>
      </c>
      <c r="D27" s="66"/>
      <c r="E27" s="32"/>
      <c r="F27" s="11">
        <v>9000</v>
      </c>
      <c r="G27" s="27">
        <f t="shared" si="1"/>
        <v>37.62528205482159</v>
      </c>
      <c r="H27" s="62"/>
    </row>
    <row r="28" spans="1:8" ht="16.5" thickBot="1">
      <c r="A28" s="34"/>
      <c r="B28" s="35">
        <v>10000</v>
      </c>
      <c r="C28" s="36">
        <f t="shared" si="0"/>
        <v>0.0007234315595086152</v>
      </c>
      <c r="D28" s="66"/>
      <c r="E28" s="34"/>
      <c r="F28" s="35">
        <v>10000</v>
      </c>
      <c r="G28" s="37">
        <f t="shared" si="1"/>
        <v>33.862753849339434</v>
      </c>
      <c r="H28" s="62"/>
    </row>
    <row r="29" spans="1:8" ht="15.75">
      <c r="A29" s="62"/>
      <c r="B29" s="62"/>
      <c r="C29" s="62"/>
      <c r="D29" s="62"/>
      <c r="E29" s="62"/>
      <c r="F29" s="62"/>
      <c r="G29" s="62"/>
      <c r="H29" s="62"/>
    </row>
    <row r="30" spans="1:8" ht="16.5" thickBot="1">
      <c r="A30" s="62"/>
      <c r="B30" s="62"/>
      <c r="C30" s="62"/>
      <c r="D30" s="64" t="s">
        <v>79</v>
      </c>
      <c r="E30" s="62"/>
      <c r="F30" s="62"/>
      <c r="G30" s="63"/>
      <c r="H30" s="62"/>
    </row>
    <row r="31" spans="1:8" ht="15.75">
      <c r="A31" s="39" t="s">
        <v>62</v>
      </c>
      <c r="B31" s="40" t="s">
        <v>68</v>
      </c>
      <c r="C31" s="49" t="s">
        <v>60</v>
      </c>
      <c r="D31" s="62"/>
      <c r="E31" s="39" t="s">
        <v>60</v>
      </c>
      <c r="F31" s="40" t="s">
        <v>68</v>
      </c>
      <c r="G31" s="49" t="s">
        <v>62</v>
      </c>
      <c r="H31" s="62"/>
    </row>
    <row r="32" spans="1:8" ht="15.75">
      <c r="A32" s="47">
        <v>33000</v>
      </c>
      <c r="B32" s="48">
        <v>400</v>
      </c>
      <c r="C32" s="52">
        <f>IF($A$32*$B$32&gt;0,1000000/(2*PI()*$A$32*$B$32),"")</f>
        <v>0.012057192658476918</v>
      </c>
      <c r="D32" s="62"/>
      <c r="E32" s="47">
        <v>4.7</v>
      </c>
      <c r="F32" s="48">
        <v>5000</v>
      </c>
      <c r="G32" s="50">
        <f>IF($E$32*$F$32&gt;0,1000000/(2*PI()*$F$32*$E$32),"")</f>
        <v>6.772550769867887</v>
      </c>
      <c r="H32" s="62"/>
    </row>
    <row r="33" spans="1:8" ht="16.5" thickBot="1">
      <c r="A33" s="41" t="s">
        <v>50</v>
      </c>
      <c r="B33" s="42" t="s">
        <v>61</v>
      </c>
      <c r="C33" s="51" t="s">
        <v>56</v>
      </c>
      <c r="D33" s="62"/>
      <c r="E33" s="41" t="s">
        <v>56</v>
      </c>
      <c r="F33" s="42" t="s">
        <v>61</v>
      </c>
      <c r="G33" s="51" t="s">
        <v>48</v>
      </c>
      <c r="H33" s="62"/>
    </row>
    <row r="34" spans="1:8" ht="15.75">
      <c r="A34" s="62"/>
      <c r="B34" s="62"/>
      <c r="C34" s="62"/>
      <c r="D34" s="62"/>
      <c r="E34" s="62"/>
      <c r="F34" s="62"/>
      <c r="G34" s="62"/>
      <c r="H34" s="62"/>
    </row>
    <row r="35" spans="1:8" ht="15.75">
      <c r="A35" s="98" t="s">
        <v>82</v>
      </c>
      <c r="B35" s="99"/>
      <c r="C35" s="99"/>
      <c r="D35" s="99"/>
      <c r="E35" s="99"/>
      <c r="F35" s="99"/>
      <c r="G35" s="99"/>
      <c r="H35" s="62"/>
    </row>
    <row r="36" spans="1:8" ht="15.75">
      <c r="A36" s="62"/>
      <c r="B36" s="62"/>
      <c r="C36" s="62"/>
      <c r="D36" s="62"/>
      <c r="E36" s="62"/>
      <c r="F36" s="62"/>
      <c r="G36" s="62"/>
      <c r="H36" s="62"/>
    </row>
    <row r="37" spans="1:8" ht="15.75">
      <c r="A37" s="62"/>
      <c r="B37" s="62"/>
      <c r="C37" s="62"/>
      <c r="D37" s="62"/>
      <c r="E37" s="62"/>
      <c r="F37" s="62"/>
      <c r="G37" s="62"/>
      <c r="H37" s="62"/>
    </row>
    <row r="38" spans="1:8" ht="15.75">
      <c r="A38" s="62"/>
      <c r="B38" s="62"/>
      <c r="C38" s="62"/>
      <c r="D38" s="62"/>
      <c r="E38" s="62"/>
      <c r="F38" s="62"/>
      <c r="G38" s="62"/>
      <c r="H38" s="62"/>
    </row>
    <row r="39" spans="1:8" ht="15.75">
      <c r="A39" s="62"/>
      <c r="B39" s="62"/>
      <c r="C39" s="70"/>
      <c r="D39" s="66"/>
      <c r="E39" s="62"/>
      <c r="F39" s="62"/>
      <c r="G39" s="62"/>
      <c r="H39" s="62"/>
    </row>
    <row r="40" spans="1:8" ht="15.75">
      <c r="A40" s="62"/>
      <c r="B40" s="62"/>
      <c r="C40" s="70"/>
      <c r="D40" s="71"/>
      <c r="E40" s="62"/>
      <c r="F40" s="62"/>
      <c r="G40" s="62"/>
      <c r="H40" s="62"/>
    </row>
    <row r="41" spans="1:8" ht="15.75">
      <c r="A41" s="62"/>
      <c r="B41" s="62"/>
      <c r="C41" s="70"/>
      <c r="D41" s="71"/>
      <c r="E41" s="62"/>
      <c r="F41" s="62"/>
      <c r="G41" s="62"/>
      <c r="H41" s="62"/>
    </row>
    <row r="42" spans="1:8" ht="15.75">
      <c r="A42" s="62"/>
      <c r="B42" s="62"/>
      <c r="C42" s="62"/>
      <c r="D42" s="62"/>
      <c r="E42" s="62"/>
      <c r="F42" s="62"/>
      <c r="G42" s="62"/>
      <c r="H42" s="62"/>
    </row>
    <row r="43" spans="1:8" ht="15.75">
      <c r="A43" s="62"/>
      <c r="B43" s="62"/>
      <c r="C43" s="62"/>
      <c r="D43" s="62"/>
      <c r="E43" s="62"/>
      <c r="F43" s="62"/>
      <c r="G43" s="62"/>
      <c r="H43" s="62"/>
    </row>
    <row r="44" spans="1:8" ht="15.75">
      <c r="A44" s="62"/>
      <c r="B44" s="62"/>
      <c r="C44" s="62"/>
      <c r="D44" s="62"/>
      <c r="E44" s="62"/>
      <c r="F44" s="62"/>
      <c r="G44" s="62"/>
      <c r="H44" s="62"/>
    </row>
    <row r="45" spans="1:8" ht="15.75">
      <c r="A45" s="62"/>
      <c r="B45" s="62"/>
      <c r="C45" s="62"/>
      <c r="D45" s="62"/>
      <c r="E45" s="62"/>
      <c r="F45" s="62"/>
      <c r="G45" s="62"/>
      <c r="H45" s="62"/>
    </row>
    <row r="46" spans="1:8" ht="15.75">
      <c r="A46" s="62"/>
      <c r="B46" s="62"/>
      <c r="C46" s="62"/>
      <c r="D46" s="62"/>
      <c r="E46" s="62"/>
      <c r="F46" s="62"/>
      <c r="G46" s="62"/>
      <c r="H46" s="62"/>
    </row>
    <row r="47" spans="1:8" ht="15.75">
      <c r="A47" s="62"/>
      <c r="B47" s="62"/>
      <c r="C47" s="62"/>
      <c r="D47" s="62"/>
      <c r="E47" s="62"/>
      <c r="F47" s="62"/>
      <c r="G47" s="62"/>
      <c r="H47" s="62"/>
    </row>
    <row r="48" spans="1:8" ht="15.75">
      <c r="A48" s="62"/>
      <c r="B48" s="62"/>
      <c r="C48" s="62"/>
      <c r="D48" s="62"/>
      <c r="E48" s="62"/>
      <c r="F48" s="62"/>
      <c r="G48" s="62"/>
      <c r="H48" s="62"/>
    </row>
    <row r="49" spans="1:8" ht="15.75">
      <c r="A49" s="62"/>
      <c r="B49" s="62"/>
      <c r="C49" s="62"/>
      <c r="D49" s="62"/>
      <c r="E49" s="62"/>
      <c r="F49" s="62"/>
      <c r="G49" s="62"/>
      <c r="H49" s="62"/>
    </row>
    <row r="50" spans="1:8" ht="15.75">
      <c r="A50" s="62"/>
      <c r="B50" s="62"/>
      <c r="C50" s="62"/>
      <c r="D50" s="62"/>
      <c r="E50" s="62"/>
      <c r="F50" s="62"/>
      <c r="G50" s="62"/>
      <c r="H50" s="62"/>
    </row>
  </sheetData>
  <mergeCells count="3">
    <mergeCell ref="A1:G1"/>
    <mergeCell ref="A2:G2"/>
    <mergeCell ref="A35:G35"/>
  </mergeCells>
  <printOptions horizontalCentered="1"/>
  <pageMargins left="0.23" right="0.2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http://jmraudio.free.fr/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FILTRES H.P et FILTRES R.C</dc:title>
  <dc:subject>Les Filtres passifs</dc:subject>
  <dc:creator>JMRaudio</dc:creator>
  <cp:keywords>HP, FILTRE, ELECTRONIQUE, RC6, AUDIO</cp:keywords>
  <dc:description/>
  <cp:lastModifiedBy>Athlon_XP</cp:lastModifiedBy>
  <cp:lastPrinted>2002-07-31T14:58:47Z</cp:lastPrinted>
  <dcterms:created xsi:type="dcterms:W3CDTF">2000-08-01T16:49:47Z</dcterms:created>
  <dcterms:modified xsi:type="dcterms:W3CDTF">2007-03-02T17:56:38Z</dcterms:modified>
  <cp:category/>
  <cp:version/>
  <cp:contentType/>
  <cp:contentStatus/>
</cp:coreProperties>
</file>